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onnées patient" sheetId="1" r:id="rId1"/>
    <sheet name="Rappel total" sheetId="2" r:id="rId2"/>
    <sheet name="REC" sheetId="3" r:id="rId3"/>
    <sheet name="ISDA" sheetId="4" r:id="rId4"/>
    <sheet name="24h" sheetId="5" r:id="rId5"/>
  </sheets>
  <externalReferences>
    <externalReference r:id="rId8"/>
  </externalReferences>
  <definedNames>
    <definedName name="_xlfn_COUNTIFS">#N/A</definedName>
  </definedNames>
  <calcPr fullCalcOnLoad="1"/>
</workbook>
</file>

<file path=xl/sharedStrings.xml><?xml version="1.0" encoding="utf-8"?>
<sst xmlns="http://schemas.openxmlformats.org/spreadsheetml/2006/main" count="340" uniqueCount="119">
  <si>
    <t>70-79=1  80-89=2</t>
  </si>
  <si>
    <t>Rim1</t>
  </si>
  <si>
    <t>Rappel Libre 1</t>
  </si>
  <si>
    <t>Rappel Indicé 1</t>
  </si>
  <si>
    <t>Rappel Libre 2</t>
  </si>
  <si>
    <t>Rappel Indicé 2</t>
  </si>
  <si>
    <t>Différé Libre</t>
  </si>
  <si>
    <t>Différé Indicé</t>
  </si>
  <si>
    <t>24h Libre</t>
  </si>
  <si>
    <t>24h Indicé</t>
  </si>
  <si>
    <t>Libre 1</t>
  </si>
  <si>
    <t>Libre 2</t>
  </si>
  <si>
    <t>Libre différé 20'</t>
  </si>
  <si>
    <t>Libre différé 24h</t>
  </si>
  <si>
    <t>F=1 H=2</t>
  </si>
  <si>
    <t>Trompette</t>
  </si>
  <si>
    <t>Score attendu</t>
  </si>
  <si>
    <t>Age</t>
  </si>
  <si>
    <t>Bouleau</t>
  </si>
  <si>
    <t>Score patient</t>
  </si>
  <si>
    <t>NSC</t>
  </si>
  <si>
    <t>Mandarine</t>
  </si>
  <si>
    <t>Score Z</t>
  </si>
  <si>
    <t>Genre</t>
  </si>
  <si>
    <t>Oignon</t>
  </si>
  <si>
    <t>Lilas</t>
  </si>
  <si>
    <t>RIM</t>
  </si>
  <si>
    <t>RT1</t>
  </si>
  <si>
    <t>RT2</t>
  </si>
  <si>
    <t>RTD</t>
  </si>
  <si>
    <t>RTD24h</t>
  </si>
  <si>
    <t>Vautour</t>
  </si>
  <si>
    <t>Pyjama</t>
  </si>
  <si>
    <t>Percentile</t>
  </si>
  <si>
    <t>Buffet</t>
  </si>
  <si>
    <t>Requin</t>
  </si>
  <si>
    <t>Score</t>
  </si>
  <si>
    <t>ISDA</t>
  </si>
  <si>
    <t>%</t>
  </si>
  <si>
    <t>Guepe</t>
  </si>
  <si>
    <t>Rec</t>
  </si>
  <si>
    <t>Encodage</t>
  </si>
  <si>
    <t>Cognac</t>
  </si>
  <si>
    <t>FR sem</t>
  </si>
  <si>
    <t>RécupApp</t>
  </si>
  <si>
    <t>Bêche</t>
  </si>
  <si>
    <t>FR phon</t>
  </si>
  <si>
    <t>RécupRD</t>
  </si>
  <si>
    <t>Total</t>
  </si>
  <si>
    <t>Cut Off</t>
  </si>
  <si>
    <t>RécupRD24h</t>
  </si>
  <si>
    <t>Nb Intr par RL Ou RI</t>
  </si>
  <si>
    <t>ConsoRD</t>
  </si>
  <si>
    <t>INTR RL 24</t>
  </si>
  <si>
    <t>ConsoRD24h</t>
  </si>
  <si>
    <t>Persévérations</t>
  </si>
  <si>
    <t>NSC 1et 2</t>
  </si>
  <si>
    <t>NSC 3</t>
  </si>
  <si>
    <t>Encod</t>
  </si>
  <si>
    <t>RDT20</t>
  </si>
  <si>
    <t>RDT24h</t>
  </si>
  <si>
    <t>(n = 133)</t>
  </si>
  <si>
    <t>(n = 86)</t>
  </si>
  <si>
    <t>(n = 134)</t>
  </si>
  <si>
    <t>(n = 58)</t>
  </si>
  <si>
    <t>(n = 41)</t>
  </si>
  <si>
    <t>&lt;1</t>
  </si>
  <si>
    <t>1≤ ≤5</t>
  </si>
  <si>
    <t>1&lt; &lt;5</t>
  </si>
  <si>
    <t>5≤ ≤10</t>
  </si>
  <si>
    <t>10&lt; &lt;25</t>
  </si>
  <si>
    <r>
      <t>5≤ ≤</t>
    </r>
    <r>
      <rPr>
        <sz val="10"/>
        <color indexed="8"/>
        <rFont val="Arial"/>
        <family val="2"/>
      </rPr>
      <t>10</t>
    </r>
  </si>
  <si>
    <t>10≤ ≤25</t>
  </si>
  <si>
    <t>25&lt; &lt;50</t>
  </si>
  <si>
    <t>50&lt; ≤100</t>
  </si>
  <si>
    <t>25&lt; ≤100</t>
  </si>
  <si>
    <r>
      <t>50</t>
    </r>
    <r>
      <rPr>
        <sz val="10"/>
        <color indexed="8"/>
        <rFont val="Calibri"/>
        <family val="2"/>
      </rPr>
      <t>≤</t>
    </r>
    <r>
      <rPr>
        <sz val="10"/>
        <color indexed="8"/>
        <rFont val="Arial"/>
        <family val="2"/>
      </rPr>
      <t xml:space="preserve"> ≤100</t>
    </r>
  </si>
  <si>
    <r>
      <t>25≤ ≤</t>
    </r>
    <r>
      <rPr>
        <sz val="10"/>
        <color indexed="8"/>
        <rFont val="Arial"/>
        <family val="2"/>
      </rPr>
      <t>100</t>
    </r>
  </si>
  <si>
    <r>
      <t>75≤</t>
    </r>
    <r>
      <rPr>
        <sz val="10"/>
        <color indexed="8"/>
        <rFont val="Arial"/>
        <family val="2"/>
      </rPr>
      <t xml:space="preserve"> ≤100</t>
    </r>
  </si>
  <si>
    <t>Reccorr</t>
  </si>
  <si>
    <t>FR phono</t>
  </si>
  <si>
    <t>(n = 220)</t>
  </si>
  <si>
    <t>Percentiles</t>
  </si>
  <si>
    <r>
      <t>5</t>
    </r>
    <r>
      <rPr>
        <sz val="10"/>
        <color indexed="8"/>
        <rFont val="Calibri"/>
        <family val="2"/>
      </rPr>
      <t>≤ ≤ 90</t>
    </r>
  </si>
  <si>
    <r>
      <t>1</t>
    </r>
    <r>
      <rPr>
        <sz val="10"/>
        <color indexed="8"/>
        <rFont val="Calibri"/>
        <family val="2"/>
      </rPr>
      <t>≤ ≤ 90</t>
    </r>
  </si>
  <si>
    <r>
      <t>5</t>
    </r>
    <r>
      <rPr>
        <sz val="10"/>
        <color indexed="8"/>
        <rFont val="Calibri"/>
        <family val="2"/>
      </rPr>
      <t>≤ ≤ 10</t>
    </r>
  </si>
  <si>
    <r>
      <t>25</t>
    </r>
    <r>
      <rPr>
        <sz val="10"/>
        <color indexed="8"/>
        <rFont val="Calibri"/>
        <family val="2"/>
      </rPr>
      <t>≤ ≤ 100</t>
    </r>
  </si>
  <si>
    <t>NSC1-2</t>
  </si>
  <si>
    <t>NSC3</t>
  </si>
  <si>
    <t>Recup.</t>
  </si>
  <si>
    <t>Cons 20’</t>
  </si>
  <si>
    <t>Cons 24h</t>
  </si>
  <si>
    <t>Appr.</t>
  </si>
  <si>
    <t>20’</t>
  </si>
  <si>
    <t>24H</t>
  </si>
  <si>
    <t>(n = 219)*</t>
  </si>
  <si>
    <t>(n = 209)**</t>
  </si>
  <si>
    <t>(n = 94)***</t>
  </si>
  <si>
    <t>(n = 99)</t>
  </si>
  <si>
    <r>
      <t>50</t>
    </r>
    <r>
      <rPr>
        <sz val="10"/>
        <color indexed="8"/>
        <rFont val="Calibri"/>
        <family val="2"/>
      </rPr>
      <t>≤ ≤ 90</t>
    </r>
  </si>
  <si>
    <r>
      <t>75</t>
    </r>
    <r>
      <rPr>
        <sz val="10"/>
        <color indexed="8"/>
        <rFont val="Calibri"/>
        <family val="2"/>
      </rPr>
      <t>≤ ≤ 90</t>
    </r>
  </si>
  <si>
    <r>
      <t>1</t>
    </r>
    <r>
      <rPr>
        <sz val="10"/>
        <color indexed="8"/>
        <rFont val="Calibri"/>
        <family val="2"/>
      </rPr>
      <t>&lt; &lt; 5</t>
    </r>
  </si>
  <si>
    <r>
      <t>5&lt;</t>
    </r>
    <r>
      <rPr>
        <sz val="10"/>
        <color indexed="8"/>
        <rFont val="Calibri"/>
        <family val="2"/>
      </rPr>
      <t xml:space="preserve"> &lt;10</t>
    </r>
  </si>
  <si>
    <r>
      <t>10&lt;</t>
    </r>
    <r>
      <rPr>
        <sz val="10"/>
        <color indexed="8"/>
        <rFont val="Calibri"/>
        <family val="2"/>
      </rPr>
      <t xml:space="preserve"> &lt; 25</t>
    </r>
  </si>
  <si>
    <r>
      <t>25&lt;</t>
    </r>
    <r>
      <rPr>
        <sz val="10"/>
        <color indexed="8"/>
        <rFont val="Calibri"/>
        <family val="2"/>
      </rPr>
      <t xml:space="preserve"> &lt; 50</t>
    </r>
  </si>
  <si>
    <r>
      <t>50&lt;</t>
    </r>
    <r>
      <rPr>
        <sz val="10"/>
        <color indexed="8"/>
        <rFont val="Calibri"/>
        <family val="2"/>
      </rPr>
      <t xml:space="preserve"> ≤ 90</t>
    </r>
  </si>
  <si>
    <r>
      <t>50&lt;</t>
    </r>
    <r>
      <rPr>
        <sz val="10"/>
        <color indexed="8"/>
        <rFont val="Calibri"/>
        <family val="2"/>
      </rPr>
      <t xml:space="preserve"> &lt; 75</t>
    </r>
  </si>
  <si>
    <r>
      <t>75&lt;</t>
    </r>
    <r>
      <rPr>
        <sz val="10"/>
        <color indexed="8"/>
        <rFont val="Calibri"/>
        <family val="2"/>
      </rPr>
      <t xml:space="preserve"> &lt; 90</t>
    </r>
  </si>
  <si>
    <t>Enc</t>
  </si>
  <si>
    <t>RDL+RDI</t>
  </si>
  <si>
    <t>RD24hL+RD24hI</t>
  </si>
  <si>
    <t>RL1+RI1+RL2+RI2</t>
  </si>
  <si>
    <t>RD-RD24h</t>
  </si>
  <si>
    <t>rlri-rd</t>
  </si>
  <si>
    <t>rlri-r24</t>
  </si>
  <si>
    <t>Récup App</t>
  </si>
  <si>
    <t>Récup RD</t>
  </si>
  <si>
    <t>Récup 24h</t>
  </si>
  <si>
    <t>Conso24h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</si>
</sst>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2" fillId="29" borderId="0" applyNumberFormat="0" applyBorder="0" applyAlignment="0" applyProtection="0"/>
    <xf numFmtId="0" fontId="31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31" borderId="0" applyNumberFormat="0" applyBorder="0" applyAlignment="0" applyProtection="0"/>
    <xf numFmtId="9" fontId="1" fillId="0" borderId="0" applyFill="0" applyBorder="0" applyAlignment="0" applyProtection="0"/>
    <xf numFmtId="0" fontId="33" fillId="32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3" borderId="9" applyNumberFormat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0" xfId="0" applyBorder="1" applyAlignment="1">
      <alignment/>
    </xf>
    <xf numFmtId="0" fontId="2" fillId="29" borderId="11" xfId="44" applyNumberFormat="1" applyFont="1" applyBorder="1" applyAlignment="1" applyProtection="1">
      <alignment/>
      <protection/>
    </xf>
    <xf numFmtId="0" fontId="2" fillId="29" borderId="12" xfId="44" applyNumberFormat="1" applyFont="1" applyBorder="1" applyAlignment="1" applyProtection="1">
      <alignment horizontal="center" wrapText="1"/>
      <protection/>
    </xf>
    <xf numFmtId="0" fontId="2" fillId="29" borderId="13" xfId="44" applyNumberFormat="1" applyFont="1" applyBorder="1" applyAlignment="1" applyProtection="1">
      <alignment horizontal="center" wrapText="1"/>
      <protection/>
    </xf>
    <xf numFmtId="0" fontId="2" fillId="29" borderId="12" xfId="44" applyNumberFormat="1" applyFont="1" applyBorder="1" applyAlignment="1" applyProtection="1">
      <alignment horizontal="center" vertical="center" wrapText="1"/>
      <protection/>
    </xf>
    <xf numFmtId="0" fontId="2" fillId="29" borderId="13" xfId="44" applyNumberFormat="1" applyFont="1" applyBorder="1" applyAlignment="1" applyProtection="1">
      <alignment horizontal="center" vertical="center" wrapText="1"/>
      <protection/>
    </xf>
    <xf numFmtId="0" fontId="2" fillId="29" borderId="14" xfId="44" applyNumberFormat="1" applyFont="1" applyBorder="1" applyAlignment="1" applyProtection="1">
      <alignment horizontal="center" wrapText="1"/>
      <protection/>
    </xf>
    <xf numFmtId="0" fontId="2" fillId="29" borderId="15" xfId="44" applyNumberFormat="1" applyFont="1" applyBorder="1" applyAlignment="1" applyProtection="1">
      <alignment horizontal="center" wrapText="1"/>
      <protection/>
    </xf>
    <xf numFmtId="0" fontId="2" fillId="29" borderId="16" xfId="44" applyNumberFormat="1" applyFont="1" applyBorder="1" applyAlignment="1" applyProtection="1">
      <alignment horizontal="center" wrapText="1"/>
      <protection/>
    </xf>
    <xf numFmtId="0" fontId="0" fillId="34" borderId="10" xfId="0" applyFill="1" applyBorder="1" applyAlignment="1">
      <alignment/>
    </xf>
    <xf numFmtId="0" fontId="0" fillId="34" borderId="11" xfId="0" applyFill="1" applyBorder="1" applyAlignment="1" applyProtection="1">
      <alignment/>
      <protection locked="0"/>
    </xf>
    <xf numFmtId="0" fontId="0" fillId="34" borderId="17" xfId="0" applyFill="1" applyBorder="1" applyAlignment="1" applyProtection="1">
      <alignment horizontal="center"/>
      <protection locked="0"/>
    </xf>
    <xf numFmtId="0" fontId="0" fillId="34" borderId="18" xfId="0" applyFill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/>
      <protection/>
    </xf>
    <xf numFmtId="2" fontId="0" fillId="0" borderId="20" xfId="0" applyNumberFormat="1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 horizontal="left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/>
      <protection/>
    </xf>
    <xf numFmtId="0" fontId="0" fillId="0" borderId="23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24" xfId="0" applyFont="1" applyBorder="1" applyAlignment="1" applyProtection="1">
      <alignment/>
      <protection/>
    </xf>
    <xf numFmtId="2" fontId="4" fillId="0" borderId="25" xfId="0" applyNumberFormat="1" applyFont="1" applyBorder="1" applyAlignment="1" applyProtection="1">
      <alignment horizontal="center"/>
      <protection/>
    </xf>
    <xf numFmtId="2" fontId="4" fillId="0" borderId="26" xfId="0" applyNumberFormat="1" applyFont="1" applyBorder="1" applyAlignment="1" applyProtection="1">
      <alignment horizontal="center"/>
      <protection/>
    </xf>
    <xf numFmtId="2" fontId="4" fillId="0" borderId="27" xfId="0" applyNumberFormat="1" applyFont="1" applyBorder="1" applyAlignment="1" applyProtection="1">
      <alignment horizontal="center"/>
      <protection/>
    </xf>
    <xf numFmtId="0" fontId="0" fillId="0" borderId="10" xfId="0" applyFill="1" applyBorder="1" applyAlignment="1">
      <alignment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2" fillId="29" borderId="28" xfId="44" applyNumberFormat="1" applyFont="1" applyBorder="1" applyAlignment="1" applyProtection="1">
      <alignment horizontal="center"/>
      <protection/>
    </xf>
    <xf numFmtId="0" fontId="2" fillId="29" borderId="29" xfId="44" applyNumberFormat="1" applyFont="1" applyBorder="1" applyAlignment="1" applyProtection="1">
      <alignment horizontal="center"/>
      <protection/>
    </xf>
    <xf numFmtId="0" fontId="2" fillId="29" borderId="30" xfId="44" applyNumberFormat="1" applyFont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1" fontId="4" fillId="0" borderId="25" xfId="0" applyNumberFormat="1" applyFont="1" applyBorder="1" applyAlignment="1" applyProtection="1">
      <alignment horizontal="center"/>
      <protection/>
    </xf>
    <xf numFmtId="1" fontId="4" fillId="0" borderId="26" xfId="0" applyNumberFormat="1" applyFont="1" applyBorder="1" applyAlignment="1" applyProtection="1">
      <alignment horizontal="center"/>
      <protection/>
    </xf>
    <xf numFmtId="0" fontId="2" fillId="29" borderId="14" xfId="44" applyNumberFormat="1" applyFont="1" applyBorder="1" applyAlignment="1" applyProtection="1">
      <alignment horizontal="center"/>
      <protection/>
    </xf>
    <xf numFmtId="0" fontId="2" fillId="29" borderId="31" xfId="44" applyNumberFormat="1" applyFont="1" applyBorder="1" applyAlignment="1" applyProtection="1">
      <alignment horizontal="center"/>
      <protection/>
    </xf>
    <xf numFmtId="0" fontId="2" fillId="29" borderId="32" xfId="44" applyNumberFormat="1" applyFont="1" applyBorder="1" applyAlignment="1" applyProtection="1">
      <alignment/>
      <protection/>
    </xf>
    <xf numFmtId="0" fontId="2" fillId="29" borderId="33" xfId="44" applyNumberFormat="1" applyFont="1" applyBorder="1" applyAlignment="1" applyProtection="1">
      <alignment/>
      <protection/>
    </xf>
    <xf numFmtId="0" fontId="2" fillId="29" borderId="16" xfId="44" applyNumberFormat="1" applyFont="1" applyBorder="1" applyAlignment="1" applyProtection="1">
      <alignment/>
      <protection/>
    </xf>
    <xf numFmtId="0" fontId="0" fillId="0" borderId="34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 locked="0"/>
    </xf>
    <xf numFmtId="0" fontId="3" fillId="0" borderId="35" xfId="0" applyFont="1" applyBorder="1" applyAlignment="1" applyProtection="1">
      <alignment horizontal="center"/>
      <protection/>
    </xf>
    <xf numFmtId="0" fontId="0" fillId="0" borderId="36" xfId="0" applyFont="1" applyBorder="1" applyAlignment="1" applyProtection="1">
      <alignment/>
      <protection/>
    </xf>
    <xf numFmtId="1" fontId="0" fillId="0" borderId="12" xfId="0" applyNumberForma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0" fontId="0" fillId="0" borderId="37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/>
      <protection/>
    </xf>
    <xf numFmtId="0" fontId="0" fillId="0" borderId="37" xfId="0" applyFont="1" applyFill="1" applyBorder="1" applyAlignment="1" applyProtection="1">
      <alignment/>
      <protection/>
    </xf>
    <xf numFmtId="2" fontId="0" fillId="0" borderId="12" xfId="0" applyNumberFormat="1" applyBorder="1" applyAlignment="1" applyProtection="1">
      <alignment/>
      <protection/>
    </xf>
    <xf numFmtId="1" fontId="4" fillId="0" borderId="18" xfId="0" applyNumberFormat="1" applyFont="1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/>
      <protection/>
    </xf>
    <xf numFmtId="0" fontId="0" fillId="0" borderId="41" xfId="0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0" fillId="35" borderId="10" xfId="0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35" borderId="28" xfId="0" applyFont="1" applyFill="1" applyBorder="1" applyAlignment="1">
      <alignment horizontal="center"/>
    </xf>
    <xf numFmtId="0" fontId="3" fillId="35" borderId="30" xfId="0" applyFont="1" applyFill="1" applyBorder="1" applyAlignment="1">
      <alignment horizontal="center"/>
    </xf>
    <xf numFmtId="0" fontId="3" fillId="0" borderId="43" xfId="0" applyFont="1" applyBorder="1" applyAlignment="1">
      <alignment horizontal="right"/>
    </xf>
    <xf numFmtId="0" fontId="3" fillId="35" borderId="44" xfId="0" applyFont="1" applyFill="1" applyBorder="1" applyAlignment="1">
      <alignment horizontal="left"/>
    </xf>
    <xf numFmtId="0" fontId="4" fillId="0" borderId="45" xfId="0" applyFont="1" applyBorder="1" applyAlignment="1" applyProtection="1">
      <alignment horizontal="center"/>
      <protection/>
    </xf>
    <xf numFmtId="0" fontId="0" fillId="0" borderId="4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 vertical="center" wrapText="1"/>
    </xf>
    <xf numFmtId="0" fontId="2" fillId="29" borderId="21" xfId="44" applyNumberFormat="1" applyBorder="1" applyAlignment="1" applyProtection="1">
      <alignment horizontal="center" vertical="center" wrapText="1"/>
      <protection/>
    </xf>
    <xf numFmtId="0" fontId="2" fillId="29" borderId="13" xfId="44" applyNumberFormat="1" applyBorder="1" applyAlignment="1" applyProtection="1">
      <alignment/>
      <protection/>
    </xf>
    <xf numFmtId="0" fontId="6" fillId="0" borderId="0" xfId="0" applyFont="1" applyBorder="1" applyAlignment="1">
      <alignment horizontal="center" vertical="center" wrapText="1"/>
    </xf>
    <xf numFmtId="0" fontId="2" fillId="29" borderId="17" xfId="44" applyNumberFormat="1" applyFont="1" applyBorder="1" applyAlignment="1" applyProtection="1">
      <alignment horizontal="center" vertical="center" wrapText="1"/>
      <protection/>
    </xf>
    <xf numFmtId="0" fontId="2" fillId="29" borderId="10" xfId="44" applyNumberFormat="1" applyBorder="1" applyAlignment="1" applyProtection="1">
      <alignment horizontal="center" vertical="center" wrapText="1"/>
      <protection/>
    </xf>
    <xf numFmtId="0" fontId="2" fillId="29" borderId="18" xfId="44" applyNumberFormat="1" applyBorder="1" applyAlignment="1" applyProtection="1">
      <alignment horizontal="center" vertical="center" wrapText="1"/>
      <protection/>
    </xf>
    <xf numFmtId="0" fontId="2" fillId="29" borderId="18" xfId="44" applyNumberFormat="1" applyBorder="1" applyAlignment="1" applyProtection="1">
      <alignment/>
      <protection/>
    </xf>
    <xf numFmtId="0" fontId="2" fillId="29" borderId="41" xfId="44" applyNumberFormat="1" applyFont="1" applyBorder="1" applyAlignment="1" applyProtection="1">
      <alignment horizontal="center" vertical="center" wrapText="1"/>
      <protection/>
    </xf>
    <xf numFmtId="0" fontId="2" fillId="29" borderId="26" xfId="44" applyNumberFormat="1" applyBorder="1" applyAlignment="1" applyProtection="1">
      <alignment horizontal="center" vertical="center" wrapText="1"/>
      <protection/>
    </xf>
    <xf numFmtId="0" fontId="2" fillId="29" borderId="27" xfId="44" applyNumberFormat="1" applyBorder="1" applyAlignment="1" applyProtection="1">
      <alignment horizontal="center" vertical="center" wrapText="1"/>
      <protection/>
    </xf>
    <xf numFmtId="0" fontId="2" fillId="29" borderId="27" xfId="44" applyNumberFormat="1" applyBorder="1" applyAlignment="1" applyProtection="1">
      <alignment/>
      <protection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41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6" fillId="0" borderId="0" xfId="0" applyFont="1" applyAlignment="1">
      <alignment horizontal="justify" vertical="center" wrapText="1"/>
    </xf>
    <xf numFmtId="0" fontId="5" fillId="0" borderId="5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0" borderId="51" xfId="0" applyFont="1" applyBorder="1" applyAlignment="1">
      <alignment horizontal="justify" vertical="center" wrapText="1"/>
    </xf>
    <xf numFmtId="0" fontId="6" fillId="0" borderId="52" xfId="0" applyFont="1" applyBorder="1" applyAlignment="1">
      <alignment horizontal="justify" vertical="center" wrapText="1"/>
    </xf>
    <xf numFmtId="0" fontId="6" fillId="0" borderId="51" xfId="0" applyFont="1" applyBorder="1" applyAlignment="1">
      <alignment horizontal="justify" vertical="center" wrapText="1"/>
    </xf>
    <xf numFmtId="0" fontId="6" fillId="0" borderId="5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2" fillId="29" borderId="34" xfId="44" applyNumberFormat="1" applyBorder="1" applyAlignment="1" applyProtection="1">
      <alignment/>
      <protection/>
    </xf>
    <xf numFmtId="0" fontId="2" fillId="29" borderId="12" xfId="44" applyNumberFormat="1" applyBorder="1" applyAlignment="1" applyProtection="1">
      <alignment/>
      <protection/>
    </xf>
    <xf numFmtId="0" fontId="2" fillId="29" borderId="21" xfId="44" applyNumberFormat="1" applyBorder="1" applyAlignment="1" applyProtection="1">
      <alignment/>
      <protection/>
    </xf>
    <xf numFmtId="0" fontId="2" fillId="29" borderId="17" xfId="44" applyNumberFormat="1" applyFont="1" applyBorder="1" applyAlignment="1" applyProtection="1">
      <alignment vertical="center" wrapText="1"/>
      <protection/>
    </xf>
    <xf numFmtId="0" fontId="2" fillId="29" borderId="26" xfId="44" applyNumberFormat="1" applyFont="1" applyBorder="1" applyAlignment="1" applyProtection="1">
      <alignment vertical="center" wrapText="1"/>
      <protection/>
    </xf>
    <xf numFmtId="0" fontId="2" fillId="29" borderId="10" xfId="44" applyNumberFormat="1" applyFont="1" applyBorder="1" applyAlignment="1" applyProtection="1">
      <alignment vertical="center" wrapText="1"/>
      <protection/>
    </xf>
    <xf numFmtId="0" fontId="2" fillId="29" borderId="41" xfId="44" applyNumberFormat="1" applyFont="1" applyBorder="1" applyAlignment="1" applyProtection="1">
      <alignment vertical="center" wrapText="1"/>
      <protection/>
    </xf>
    <xf numFmtId="0" fontId="8" fillId="0" borderId="53" xfId="0" applyFont="1" applyBorder="1" applyAlignment="1">
      <alignment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/>
    </xf>
    <xf numFmtId="0" fontId="8" fillId="0" borderId="11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55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41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2" fillId="29" borderId="10" xfId="44" applyNumberFormat="1" applyBorder="1" applyAlignment="1" applyProtection="1">
      <alignment wrapText="1"/>
      <protection/>
    </xf>
    <xf numFmtId="0" fontId="2" fillId="29" borderId="55" xfId="44" applyNumberFormat="1" applyFont="1" applyBorder="1" applyAlignment="1" applyProtection="1">
      <alignment wrapText="1"/>
      <protection/>
    </xf>
    <xf numFmtId="0" fontId="9" fillId="0" borderId="0" xfId="0" applyFont="1" applyAlignment="1">
      <alignment/>
    </xf>
    <xf numFmtId="0" fontId="3" fillId="0" borderId="57" xfId="0" applyFont="1" applyBorder="1" applyAlignment="1">
      <alignment/>
    </xf>
    <xf numFmtId="0" fontId="10" fillId="0" borderId="58" xfId="0" applyFont="1" applyBorder="1" applyAlignment="1">
      <alignment/>
    </xf>
    <xf numFmtId="2" fontId="3" fillId="0" borderId="58" xfId="0" applyNumberFormat="1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7" xfId="0" applyFont="1" applyBorder="1" applyAlignment="1">
      <alignment wrapText="1"/>
    </xf>
    <xf numFmtId="0" fontId="0" fillId="0" borderId="59" xfId="0" applyFont="1" applyBorder="1" applyAlignment="1">
      <alignment horizontal="center" wrapText="1"/>
    </xf>
    <xf numFmtId="0" fontId="0" fillId="0" borderId="59" xfId="0" applyFont="1" applyBorder="1" applyAlignment="1">
      <alignment horizontal="center"/>
    </xf>
    <xf numFmtId="0" fontId="2" fillId="29" borderId="40" xfId="44" applyNumberFormat="1" applyBorder="1" applyAlignment="1" applyProtection="1">
      <alignment vertical="center" wrapText="1"/>
      <protection/>
    </xf>
    <xf numFmtId="0" fontId="2" fillId="29" borderId="27" xfId="44" applyNumberFormat="1" applyFont="1" applyBorder="1" applyAlignment="1" applyProtection="1">
      <alignment vertical="center" wrapText="1"/>
      <protection/>
    </xf>
    <xf numFmtId="0" fontId="2" fillId="29" borderId="26" xfId="44" applyNumberFormat="1" applyFont="1" applyBorder="1" applyAlignment="1" applyProtection="1">
      <alignment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_BuiltIn_Neutre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alerie\AppData\Local\Temp\home\muriel\Documents\1_G&#233;riatrie\GERIA%2012\Users\Utilisateur\Documents\Documents\Neuropsychologie\Normes\normes%20geria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patient"/>
      <sheetName val="Rappel total"/>
      <sheetName val="REC"/>
      <sheetName val="ISDA"/>
      <sheetName val="24h"/>
    </sheetNames>
    <sheetDataSet>
      <sheetData sheetId="0">
        <row r="2">
          <cell r="E2" t="str">
            <v>Rim1</v>
          </cell>
          <cell r="F2" t="str">
            <v>Rappel Libre 1</v>
          </cell>
          <cell r="G2" t="str">
            <v>Rappel Indicé 1</v>
          </cell>
          <cell r="H2" t="str">
            <v>Rappel Libre 2</v>
          </cell>
          <cell r="I2" t="str">
            <v>Rappel Indicé 2</v>
          </cell>
          <cell r="J2" t="str">
            <v>Différé Libre</v>
          </cell>
          <cell r="K2" t="str">
            <v>Différé Indicé</v>
          </cell>
          <cell r="L2" t="str">
            <v>24h Libre</v>
          </cell>
          <cell r="M2" t="str">
            <v>24h Indicé</v>
          </cell>
        </row>
        <row r="3">
          <cell r="C3">
            <v>1</v>
          </cell>
          <cell r="D3" t="str">
            <v>Trompette</v>
          </cell>
        </row>
        <row r="4">
          <cell r="C4">
            <v>2</v>
          </cell>
          <cell r="D4" t="str">
            <v>Bouleau</v>
          </cell>
        </row>
        <row r="5">
          <cell r="C5">
            <v>3</v>
          </cell>
          <cell r="D5" t="str">
            <v>Mandarine</v>
          </cell>
        </row>
        <row r="6">
          <cell r="C6">
            <v>4</v>
          </cell>
          <cell r="D6" t="str">
            <v>Oignon</v>
          </cell>
        </row>
        <row r="7">
          <cell r="C7">
            <v>5</v>
          </cell>
          <cell r="D7" t="str">
            <v>Lilas</v>
          </cell>
        </row>
        <row r="8">
          <cell r="C8">
            <v>6</v>
          </cell>
          <cell r="D8" t="str">
            <v>Vautour</v>
          </cell>
        </row>
        <row r="9">
          <cell r="C9">
            <v>7</v>
          </cell>
          <cell r="D9" t="str">
            <v>Pyjama</v>
          </cell>
        </row>
        <row r="10">
          <cell r="C10">
            <v>8</v>
          </cell>
          <cell r="D10" t="str">
            <v>Buffet</v>
          </cell>
        </row>
        <row r="11">
          <cell r="C11">
            <v>9</v>
          </cell>
          <cell r="D11" t="str">
            <v>Requin</v>
          </cell>
        </row>
        <row r="12">
          <cell r="C12">
            <v>10</v>
          </cell>
          <cell r="D12" t="str">
            <v>Guepe</v>
          </cell>
        </row>
        <row r="13">
          <cell r="C13">
            <v>11</v>
          </cell>
          <cell r="D13" t="str">
            <v>Cognac</v>
          </cell>
        </row>
        <row r="14">
          <cell r="C14">
            <v>12</v>
          </cell>
          <cell r="D14" t="str">
            <v>Bêche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PageLayoutView="0" workbookViewId="0" topLeftCell="A1">
      <selection activeCell="A5" sqref="A5"/>
    </sheetView>
  </sheetViews>
  <sheetFormatPr defaultColWidth="11.421875" defaultRowHeight="15"/>
  <sheetData>
    <row r="1" spans="15:20" ht="15">
      <c r="O1" s="1"/>
      <c r="P1" s="1"/>
      <c r="Q1" s="1"/>
      <c r="R1" s="1"/>
      <c r="S1" s="1"/>
      <c r="T1" s="1"/>
    </row>
    <row r="2" spans="1:20" ht="30.75" customHeight="1">
      <c r="A2" s="152" t="s">
        <v>0</v>
      </c>
      <c r="B2" s="152"/>
      <c r="C2" s="2"/>
      <c r="D2" s="2"/>
      <c r="E2" s="3" t="s">
        <v>1</v>
      </c>
      <c r="F2" s="4" t="s">
        <v>2</v>
      </c>
      <c r="G2" s="5" t="s">
        <v>3</v>
      </c>
      <c r="H2" s="4" t="s">
        <v>4</v>
      </c>
      <c r="I2" s="5" t="s">
        <v>5</v>
      </c>
      <c r="J2" s="4" t="s">
        <v>6</v>
      </c>
      <c r="K2" s="5" t="s">
        <v>7</v>
      </c>
      <c r="L2" s="6" t="s">
        <v>8</v>
      </c>
      <c r="M2" s="7" t="s">
        <v>9</v>
      </c>
      <c r="O2" s="1"/>
      <c r="P2" s="8" t="s">
        <v>10</v>
      </c>
      <c r="Q2" s="9" t="s">
        <v>11</v>
      </c>
      <c r="R2" s="9" t="s">
        <v>12</v>
      </c>
      <c r="S2" s="10" t="s">
        <v>13</v>
      </c>
      <c r="T2" s="1"/>
    </row>
    <row r="3" spans="1:20" ht="15">
      <c r="A3" s="153" t="s">
        <v>14</v>
      </c>
      <c r="B3" s="153"/>
      <c r="C3" s="11">
        <v>1</v>
      </c>
      <c r="D3" s="11" t="s">
        <v>15</v>
      </c>
      <c r="E3" s="12">
        <v>1</v>
      </c>
      <c r="F3" s="13"/>
      <c r="G3" s="14"/>
      <c r="H3" s="13"/>
      <c r="I3" s="14"/>
      <c r="J3" s="13">
        <v>1</v>
      </c>
      <c r="K3" s="14"/>
      <c r="L3" s="13"/>
      <c r="M3" s="14"/>
      <c r="O3" s="15" t="s">
        <v>16</v>
      </c>
      <c r="P3" s="16">
        <f>7.61+(0.39*B5)-(0.501*B4)</f>
        <v>7.889</v>
      </c>
      <c r="Q3" s="17">
        <f>8.56+(0.48*B5)-(0.61*B4)</f>
        <v>8.91</v>
      </c>
      <c r="R3" s="17">
        <f>8.24+(0.6*B5)-(0.65*B6)</f>
        <v>8.79</v>
      </c>
      <c r="S3" s="18">
        <f>10-(1.6*B4)+(0.84*B5)-(1.42*B6)</f>
        <v>8.66</v>
      </c>
      <c r="T3" s="1"/>
    </row>
    <row r="4" spans="1:20" ht="15">
      <c r="A4" s="19" t="s">
        <v>17</v>
      </c>
      <c r="B4" s="20">
        <v>1</v>
      </c>
      <c r="C4" s="2">
        <v>2</v>
      </c>
      <c r="D4" s="2" t="s">
        <v>18</v>
      </c>
      <c r="E4" s="12">
        <v>1</v>
      </c>
      <c r="F4" s="21">
        <v>1</v>
      </c>
      <c r="G4" s="22"/>
      <c r="H4" s="21"/>
      <c r="I4" s="22"/>
      <c r="J4" s="21"/>
      <c r="K4" s="22"/>
      <c r="L4" s="21"/>
      <c r="M4" s="22"/>
      <c r="O4" s="23" t="s">
        <v>19</v>
      </c>
      <c r="P4" s="24">
        <f>F15</f>
        <v>5</v>
      </c>
      <c r="Q4" s="25">
        <f>H15</f>
        <v>4</v>
      </c>
      <c r="R4" s="25">
        <f>J15</f>
        <v>2</v>
      </c>
      <c r="S4" s="26">
        <f>L15</f>
        <v>0</v>
      </c>
      <c r="T4" s="1"/>
    </row>
    <row r="5" spans="1:20" ht="15">
      <c r="A5" s="19" t="s">
        <v>20</v>
      </c>
      <c r="B5" s="20">
        <v>2</v>
      </c>
      <c r="C5" s="11">
        <v>3</v>
      </c>
      <c r="D5" s="11" t="s">
        <v>21</v>
      </c>
      <c r="E5" s="12">
        <v>1</v>
      </c>
      <c r="F5" s="13"/>
      <c r="G5" s="14"/>
      <c r="H5" s="13">
        <v>1</v>
      </c>
      <c r="I5" s="14"/>
      <c r="J5" s="13"/>
      <c r="K5" s="14"/>
      <c r="L5" s="13"/>
      <c r="M5" s="14"/>
      <c r="O5" s="27" t="s">
        <v>22</v>
      </c>
      <c r="P5" s="28">
        <f>(P4-P3)/1.63</f>
        <v>-1.77239263803681</v>
      </c>
      <c r="Q5" s="29">
        <f>(Q4-Q3)/1.77</f>
        <v>-2.774011299435028</v>
      </c>
      <c r="R5" s="29">
        <f>(R4-R3)/1.86</f>
        <v>-3.6505376344086016</v>
      </c>
      <c r="S5" s="30">
        <f>(S4-S3)/2.21</f>
        <v>-3.9185520361990953</v>
      </c>
      <c r="T5" s="1"/>
    </row>
    <row r="6" spans="1:20" ht="15">
      <c r="A6" s="19" t="s">
        <v>23</v>
      </c>
      <c r="B6" s="20">
        <v>1</v>
      </c>
      <c r="C6" s="31">
        <v>4</v>
      </c>
      <c r="D6" s="31" t="s">
        <v>24</v>
      </c>
      <c r="E6" s="12">
        <v>1</v>
      </c>
      <c r="F6" s="32"/>
      <c r="G6" s="33"/>
      <c r="H6" s="32"/>
      <c r="I6" s="33"/>
      <c r="J6" s="32"/>
      <c r="K6" s="33"/>
      <c r="L6" s="32"/>
      <c r="M6" s="33"/>
      <c r="N6" s="34"/>
      <c r="O6" s="1"/>
      <c r="P6" s="1"/>
      <c r="Q6" s="1"/>
      <c r="R6" s="1"/>
      <c r="S6" s="1"/>
      <c r="T6" s="1"/>
    </row>
    <row r="7" spans="3:20" ht="15">
      <c r="C7" s="11">
        <v>5</v>
      </c>
      <c r="D7" s="11" t="s">
        <v>25</v>
      </c>
      <c r="E7" s="12">
        <v>1</v>
      </c>
      <c r="F7" s="13">
        <v>1</v>
      </c>
      <c r="G7" s="14"/>
      <c r="H7" s="13"/>
      <c r="I7" s="14"/>
      <c r="J7" s="13"/>
      <c r="K7" s="14"/>
      <c r="L7" s="13"/>
      <c r="M7" s="14"/>
      <c r="O7" s="1"/>
      <c r="P7" s="35" t="s">
        <v>26</v>
      </c>
      <c r="Q7" s="36" t="s">
        <v>27</v>
      </c>
      <c r="R7" s="36" t="s">
        <v>28</v>
      </c>
      <c r="S7" s="36" t="s">
        <v>29</v>
      </c>
      <c r="T7" s="37" t="s">
        <v>30</v>
      </c>
    </row>
    <row r="8" spans="3:20" ht="15">
      <c r="C8" s="2">
        <v>6</v>
      </c>
      <c r="D8" s="2" t="s">
        <v>31</v>
      </c>
      <c r="E8" s="12">
        <v>1</v>
      </c>
      <c r="F8" s="21">
        <v>1</v>
      </c>
      <c r="G8" s="22"/>
      <c r="H8" s="21"/>
      <c r="I8" s="22"/>
      <c r="J8" s="21"/>
      <c r="K8" s="22"/>
      <c r="L8" s="21"/>
      <c r="M8" s="22"/>
      <c r="O8" s="15" t="s">
        <v>19</v>
      </c>
      <c r="P8" s="38">
        <f>E15</f>
        <v>12</v>
      </c>
      <c r="Q8" s="17">
        <f>G16</f>
        <v>8</v>
      </c>
      <c r="R8" s="17">
        <f>I16</f>
        <v>6</v>
      </c>
      <c r="S8" s="17">
        <f>K16</f>
        <v>5</v>
      </c>
      <c r="T8" s="18">
        <f>M16</f>
        <v>0</v>
      </c>
    </row>
    <row r="9" spans="3:20" ht="15">
      <c r="C9" s="11">
        <v>7</v>
      </c>
      <c r="D9" s="11" t="s">
        <v>32</v>
      </c>
      <c r="E9" s="12">
        <v>1</v>
      </c>
      <c r="F9" s="13"/>
      <c r="G9" s="14">
        <v>1</v>
      </c>
      <c r="H9" s="13">
        <v>1</v>
      </c>
      <c r="I9" s="14"/>
      <c r="J9" s="13"/>
      <c r="K9" s="14"/>
      <c r="L9" s="13"/>
      <c r="M9" s="14"/>
      <c r="O9" s="27" t="s">
        <v>33</v>
      </c>
      <c r="P9" s="39" t="str">
        <f>IF(B5&lt;3,VLOOKUP(P8,'Rappel total'!C5:D19,2,TRUE),VLOOKUP(P8,'Rappel total'!E5:F19,2,TRUE))</f>
        <v>50&lt; ≤100</v>
      </c>
      <c r="Q9" s="40" t="str">
        <f>IF(B5&lt;3,VLOOKUP(Q8,'Rappel total'!G5:H19,2,TRUE),VLOOKUP(Q8,'Rappel total'!I5:J19,2,TRUE))</f>
        <v>1&lt; &lt;5</v>
      </c>
      <c r="R9" s="40" t="str">
        <f>IF(B5&lt;3,VLOOKUP(R8,'Rappel total'!K5:L19,2,TRUE),VLOOKUP(R8,'Rappel total'!M5:N19,2,TRUE))</f>
        <v>&lt;1</v>
      </c>
      <c r="S9" s="40" t="str">
        <f>IF(B5&lt;3,VLOOKUP(S8,'Rappel total'!O5:P19,2,TRUE),VLOOKUP(S8,'Rappel total'!Q5:R19,2,TRUE))</f>
        <v>&lt;1</v>
      </c>
      <c r="T9" s="40" t="str">
        <f>IF(B5&lt;3,VLOOKUP(T8,'Rappel total'!S5:T19,2,TRUE),VLOOKUP(T8,'Rappel total'!U5:V19,2,TRUE))</f>
        <v>&lt;1</v>
      </c>
    </row>
    <row r="10" spans="3:20" ht="15">
      <c r="C10" s="2">
        <v>8</v>
      </c>
      <c r="D10" s="2" t="s">
        <v>34</v>
      </c>
      <c r="E10" s="12">
        <v>1</v>
      </c>
      <c r="F10" s="21"/>
      <c r="G10" s="22">
        <v>1</v>
      </c>
      <c r="H10" s="21">
        <v>1</v>
      </c>
      <c r="I10" s="22"/>
      <c r="J10" s="21"/>
      <c r="K10" s="22">
        <v>1</v>
      </c>
      <c r="L10" s="21"/>
      <c r="M10" s="22"/>
      <c r="O10" s="1"/>
      <c r="P10" s="1"/>
      <c r="Q10" s="1"/>
      <c r="R10" s="1"/>
      <c r="S10" s="1"/>
      <c r="T10" s="1"/>
    </row>
    <row r="11" spans="3:20" ht="15">
      <c r="C11" s="11">
        <v>9</v>
      </c>
      <c r="D11" s="11" t="s">
        <v>35</v>
      </c>
      <c r="E11" s="12">
        <v>1</v>
      </c>
      <c r="F11" s="13"/>
      <c r="G11" s="14"/>
      <c r="H11" s="13">
        <v>1</v>
      </c>
      <c r="I11" s="14"/>
      <c r="J11" s="13"/>
      <c r="K11" s="14">
        <v>1</v>
      </c>
      <c r="L11" s="13"/>
      <c r="M11" s="14"/>
      <c r="O11" s="1"/>
      <c r="P11" s="41" t="s">
        <v>36</v>
      </c>
      <c r="Q11" s="42" t="s">
        <v>33</v>
      </c>
      <c r="R11" s="43" t="s">
        <v>37</v>
      </c>
      <c r="S11" s="44" t="s">
        <v>38</v>
      </c>
      <c r="T11" s="45" t="s">
        <v>33</v>
      </c>
    </row>
    <row r="12" spans="3:20" ht="15">
      <c r="C12" s="2">
        <v>10</v>
      </c>
      <c r="D12" s="2" t="s">
        <v>39</v>
      </c>
      <c r="E12" s="12">
        <v>1</v>
      </c>
      <c r="F12" s="21">
        <v>1</v>
      </c>
      <c r="G12" s="22"/>
      <c r="H12" s="21"/>
      <c r="I12" s="22"/>
      <c r="J12" s="21"/>
      <c r="K12" s="22"/>
      <c r="L12" s="21"/>
      <c r="M12" s="22"/>
      <c r="O12" s="46" t="s">
        <v>40</v>
      </c>
      <c r="P12" s="47">
        <v>11</v>
      </c>
      <c r="Q12" s="48" t="str">
        <f>VLOOKUP(P12,REC!C4:D21,2,TRUE)</f>
        <v>5≤ ≤ 10</v>
      </c>
      <c r="R12" s="49" t="s">
        <v>41</v>
      </c>
      <c r="S12" s="50">
        <f>ISDA!I43</f>
        <v>1</v>
      </c>
      <c r="T12" s="51">
        <f>VLOOKUP(S12,ISDA!C5:D22,2,TRUE)</f>
        <v>1</v>
      </c>
    </row>
    <row r="13" spans="3:20" ht="15">
      <c r="C13" s="11">
        <v>11</v>
      </c>
      <c r="D13" s="11" t="s">
        <v>42</v>
      </c>
      <c r="E13" s="12">
        <v>1</v>
      </c>
      <c r="F13" s="13"/>
      <c r="G13" s="14">
        <v>1</v>
      </c>
      <c r="H13" s="13"/>
      <c r="I13" s="14">
        <v>1</v>
      </c>
      <c r="J13" s="13"/>
      <c r="K13" s="14">
        <v>1</v>
      </c>
      <c r="L13" s="13"/>
      <c r="M13" s="14"/>
      <c r="O13" s="52" t="s">
        <v>43</v>
      </c>
      <c r="P13" s="21">
        <v>1</v>
      </c>
      <c r="Q13" s="53" t="str">
        <f>VLOOKUP(P13,REC!E4:F116,2,TRUE)</f>
        <v>1&lt; &lt;5</v>
      </c>
      <c r="R13" s="54" t="s">
        <v>44</v>
      </c>
      <c r="S13" s="55">
        <f>ISDA!I44</f>
        <v>33.92857142857143</v>
      </c>
      <c r="T13" s="56" t="str">
        <f>IF(B5&lt;3,VLOOKUP(S13,ISDA!E5:F22,2,TRUE),VLOOKUP(S13,ISDA!G5:H21,2,TRUE))</f>
        <v>&lt;1</v>
      </c>
    </row>
    <row r="14" spans="3:20" ht="15">
      <c r="C14" s="2">
        <v>12</v>
      </c>
      <c r="D14" s="2" t="s">
        <v>45</v>
      </c>
      <c r="E14" s="12">
        <v>1</v>
      </c>
      <c r="F14" s="57">
        <v>1</v>
      </c>
      <c r="G14" s="58"/>
      <c r="H14" s="57"/>
      <c r="I14" s="58">
        <v>1</v>
      </c>
      <c r="J14" s="57">
        <v>1</v>
      </c>
      <c r="K14" s="58"/>
      <c r="L14" s="57"/>
      <c r="M14" s="58"/>
      <c r="O14" s="59" t="s">
        <v>46</v>
      </c>
      <c r="P14" s="60">
        <v>0</v>
      </c>
      <c r="Q14" s="61" t="str">
        <f>VLOOKUP(P14,REC!G4:H16,2,TRUE)</f>
        <v>1≤ ≤ 90</v>
      </c>
      <c r="R14" s="52" t="s">
        <v>47</v>
      </c>
      <c r="S14" s="55">
        <f>ISDA!I45</f>
        <v>30</v>
      </c>
      <c r="T14" s="62" t="str">
        <f>VLOOKUP(S14,ISDA!I6:J14,2,TRUE)</f>
        <v>1&lt; &lt; 5</v>
      </c>
    </row>
    <row r="15" spans="3:20" ht="15">
      <c r="C15" s="63"/>
      <c r="D15" s="64" t="s">
        <v>48</v>
      </c>
      <c r="E15" s="65">
        <f>SUM(E3:E14)</f>
        <v>12</v>
      </c>
      <c r="F15" s="66">
        <f>SUM(F3:F14)</f>
        <v>5</v>
      </c>
      <c r="G15" s="67">
        <f aca="true" t="shared" si="0" ref="G15:M15">SUM(G3:G14)</f>
        <v>3</v>
      </c>
      <c r="H15" s="66">
        <f t="shared" si="0"/>
        <v>4</v>
      </c>
      <c r="I15" s="67">
        <f t="shared" si="0"/>
        <v>2</v>
      </c>
      <c r="J15" s="66">
        <f t="shared" si="0"/>
        <v>2</v>
      </c>
      <c r="K15" s="67">
        <f t="shared" si="0"/>
        <v>3</v>
      </c>
      <c r="L15" s="66">
        <f t="shared" si="0"/>
        <v>0</v>
      </c>
      <c r="M15" s="67">
        <f t="shared" si="0"/>
        <v>0</v>
      </c>
      <c r="O15" s="1"/>
      <c r="P15" s="41" t="s">
        <v>36</v>
      </c>
      <c r="Q15" s="42" t="s">
        <v>49</v>
      </c>
      <c r="R15" s="52" t="s">
        <v>50</v>
      </c>
      <c r="S15" s="50" t="e">
        <f>IF('24h'!A1=24,#NAME?,ISDA!I46)</f>
        <v>#NAME?</v>
      </c>
      <c r="T15" s="62" t="e">
        <f>VLOOKUP(S15,ISDA!K5:L14,2,TRUE)</f>
        <v>#NAME?</v>
      </c>
    </row>
    <row r="16" spans="6:20" ht="15">
      <c r="F16" s="68" t="s">
        <v>48</v>
      </c>
      <c r="G16" s="69">
        <f>F15+G15</f>
        <v>8</v>
      </c>
      <c r="H16" s="68" t="s">
        <v>48</v>
      </c>
      <c r="I16" s="69">
        <f>H15+I15</f>
        <v>6</v>
      </c>
      <c r="J16" s="68" t="s">
        <v>48</v>
      </c>
      <c r="K16" s="69">
        <f>J15+K15</f>
        <v>5</v>
      </c>
      <c r="L16" s="68" t="s">
        <v>48</v>
      </c>
      <c r="M16" s="69">
        <f>L15+M15</f>
        <v>0</v>
      </c>
      <c r="O16" s="46" t="s">
        <v>51</v>
      </c>
      <c r="P16" s="47">
        <v>0</v>
      </c>
      <c r="Q16" s="51">
        <v>2</v>
      </c>
      <c r="R16" s="70" t="s">
        <v>52</v>
      </c>
      <c r="S16" s="50">
        <f>ISDA!I47</f>
        <v>1</v>
      </c>
      <c r="T16" s="62">
        <f>VLOOKUP(S16,ISDA!M5:N17,2,TRUE)</f>
        <v>25</v>
      </c>
    </row>
    <row r="17" spans="15:20" ht="15">
      <c r="O17" s="52" t="s">
        <v>53</v>
      </c>
      <c r="P17" s="21">
        <v>0</v>
      </c>
      <c r="Q17" s="62">
        <v>3</v>
      </c>
      <c r="R17" s="71" t="s">
        <v>54</v>
      </c>
      <c r="S17" s="50" t="e">
        <f>IF('24h'!A1=24,#NAME?,ISDA!I48)</f>
        <v>#NAME?</v>
      </c>
      <c r="T17" s="72" t="e">
        <f>VLOOKUP(S17,ISDA!O5:P16,2,TRUE)</f>
        <v>#NAME?</v>
      </c>
    </row>
    <row r="18" spans="15:20" ht="15">
      <c r="O18" s="59" t="s">
        <v>55</v>
      </c>
      <c r="P18" s="60">
        <v>0</v>
      </c>
      <c r="Q18" s="72">
        <v>2</v>
      </c>
      <c r="R18" s="1"/>
      <c r="S18" s="1"/>
      <c r="T18" s="1"/>
    </row>
  </sheetData>
  <sheetProtection sheet="1"/>
  <mergeCells count="2">
    <mergeCell ref="A2:B2"/>
    <mergeCell ref="A3:B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V20"/>
  <sheetViews>
    <sheetView zoomScalePageLayoutView="0" workbookViewId="0" topLeftCell="A1">
      <selection activeCell="D17" sqref="D17"/>
    </sheetView>
  </sheetViews>
  <sheetFormatPr defaultColWidth="11.421875" defaultRowHeight="15"/>
  <sheetData>
    <row r="2" spans="2:22" ht="15">
      <c r="B2" s="73"/>
      <c r="C2" s="6" t="s">
        <v>56</v>
      </c>
      <c r="D2" s="74"/>
      <c r="E2" s="74" t="s">
        <v>57</v>
      </c>
      <c r="F2" s="7"/>
      <c r="G2" s="6" t="s">
        <v>56</v>
      </c>
      <c r="H2" s="74"/>
      <c r="I2" s="74" t="s">
        <v>57</v>
      </c>
      <c r="J2" s="7"/>
      <c r="K2" s="6" t="s">
        <v>56</v>
      </c>
      <c r="L2" s="74"/>
      <c r="M2" s="74" t="s">
        <v>57</v>
      </c>
      <c r="N2" s="7"/>
      <c r="O2" s="6" t="s">
        <v>56</v>
      </c>
      <c r="P2" s="74"/>
      <c r="Q2" s="74" t="s">
        <v>57</v>
      </c>
      <c r="R2" s="7"/>
      <c r="S2" s="6" t="s">
        <v>56</v>
      </c>
      <c r="T2" s="74"/>
      <c r="U2" s="74" t="s">
        <v>57</v>
      </c>
      <c r="V2" s="75"/>
    </row>
    <row r="3" spans="2:22" ht="15">
      <c r="B3" s="76"/>
      <c r="C3" s="77" t="s">
        <v>58</v>
      </c>
      <c r="D3" s="78"/>
      <c r="E3" s="78" t="s">
        <v>58</v>
      </c>
      <c r="F3" s="79"/>
      <c r="G3" s="77" t="s">
        <v>27</v>
      </c>
      <c r="H3" s="78"/>
      <c r="I3" s="78" t="s">
        <v>27</v>
      </c>
      <c r="J3" s="79"/>
      <c r="K3" s="77" t="s">
        <v>28</v>
      </c>
      <c r="L3" s="78"/>
      <c r="M3" s="78" t="s">
        <v>28</v>
      </c>
      <c r="N3" s="79"/>
      <c r="O3" s="77" t="s">
        <v>59</v>
      </c>
      <c r="P3" s="78"/>
      <c r="Q3" s="78" t="s">
        <v>59</v>
      </c>
      <c r="R3" s="79"/>
      <c r="S3" s="77" t="s">
        <v>60</v>
      </c>
      <c r="T3" s="78"/>
      <c r="U3" s="78" t="s">
        <v>60</v>
      </c>
      <c r="V3" s="80"/>
    </row>
    <row r="4" spans="2:22" ht="15">
      <c r="B4" s="73"/>
      <c r="C4" s="81" t="s">
        <v>61</v>
      </c>
      <c r="D4" s="82"/>
      <c r="E4" s="82" t="s">
        <v>62</v>
      </c>
      <c r="F4" s="83"/>
      <c r="G4" s="81" t="s">
        <v>63</v>
      </c>
      <c r="H4" s="82"/>
      <c r="I4" s="82" t="s">
        <v>62</v>
      </c>
      <c r="J4" s="83"/>
      <c r="K4" s="81" t="s">
        <v>63</v>
      </c>
      <c r="L4" s="82"/>
      <c r="M4" s="82" t="s">
        <v>62</v>
      </c>
      <c r="N4" s="83"/>
      <c r="O4" s="81" t="s">
        <v>63</v>
      </c>
      <c r="P4" s="82"/>
      <c r="Q4" s="82" t="s">
        <v>62</v>
      </c>
      <c r="R4" s="83"/>
      <c r="S4" s="81" t="s">
        <v>64</v>
      </c>
      <c r="T4" s="82"/>
      <c r="U4" s="82" t="s">
        <v>65</v>
      </c>
      <c r="V4" s="84"/>
    </row>
    <row r="5" spans="2:22" ht="15">
      <c r="B5" s="73"/>
      <c r="C5" s="85">
        <v>1</v>
      </c>
      <c r="D5" s="86" t="s">
        <v>66</v>
      </c>
      <c r="E5" s="86">
        <v>1</v>
      </c>
      <c r="F5" s="87" t="s">
        <v>66</v>
      </c>
      <c r="G5" s="85">
        <v>1</v>
      </c>
      <c r="H5" s="86" t="s">
        <v>66</v>
      </c>
      <c r="I5" s="86">
        <v>1</v>
      </c>
      <c r="J5" s="87" t="s">
        <v>66</v>
      </c>
      <c r="K5" s="85">
        <v>0</v>
      </c>
      <c r="L5" s="86" t="s">
        <v>66</v>
      </c>
      <c r="M5" s="86">
        <v>1</v>
      </c>
      <c r="N5" s="87" t="s">
        <v>66</v>
      </c>
      <c r="O5" s="85">
        <v>0</v>
      </c>
      <c r="P5" s="86" t="s">
        <v>66</v>
      </c>
      <c r="Q5" s="86">
        <v>1</v>
      </c>
      <c r="R5" s="87" t="s">
        <v>66</v>
      </c>
      <c r="S5" s="85">
        <v>0</v>
      </c>
      <c r="T5" s="86" t="s">
        <v>66</v>
      </c>
      <c r="U5" s="88">
        <v>1</v>
      </c>
      <c r="V5" s="87" t="s">
        <v>66</v>
      </c>
    </row>
    <row r="6" spans="2:22" ht="15">
      <c r="B6" s="73"/>
      <c r="C6" s="89">
        <v>2</v>
      </c>
      <c r="D6" s="90" t="s">
        <v>66</v>
      </c>
      <c r="E6" s="90">
        <v>2</v>
      </c>
      <c r="F6" s="91" t="s">
        <v>66</v>
      </c>
      <c r="G6" s="89">
        <v>1</v>
      </c>
      <c r="H6" s="90" t="s">
        <v>66</v>
      </c>
      <c r="I6" s="90">
        <v>2</v>
      </c>
      <c r="J6" s="91" t="s">
        <v>66</v>
      </c>
      <c r="K6" s="89">
        <v>1</v>
      </c>
      <c r="L6" s="90" t="s">
        <v>66</v>
      </c>
      <c r="M6" s="90">
        <v>2</v>
      </c>
      <c r="N6" s="91" t="s">
        <v>66</v>
      </c>
      <c r="O6" s="89">
        <v>1</v>
      </c>
      <c r="P6" s="90" t="s">
        <v>66</v>
      </c>
      <c r="Q6" s="90">
        <v>2</v>
      </c>
      <c r="R6" s="91" t="s">
        <v>66</v>
      </c>
      <c r="S6" s="89">
        <v>1</v>
      </c>
      <c r="T6" s="90" t="s">
        <v>66</v>
      </c>
      <c r="U6" s="92">
        <v>2</v>
      </c>
      <c r="V6" s="91" t="s">
        <v>66</v>
      </c>
    </row>
    <row r="7" spans="2:22" ht="15">
      <c r="B7" s="73"/>
      <c r="C7" s="89">
        <v>3</v>
      </c>
      <c r="D7" s="90" t="s">
        <v>66</v>
      </c>
      <c r="E7" s="90">
        <v>3</v>
      </c>
      <c r="F7" s="91" t="s">
        <v>66</v>
      </c>
      <c r="G7" s="89">
        <v>2</v>
      </c>
      <c r="H7" s="90" t="s">
        <v>66</v>
      </c>
      <c r="I7" s="90">
        <v>3</v>
      </c>
      <c r="J7" s="91" t="s">
        <v>66</v>
      </c>
      <c r="K7" s="89">
        <v>2</v>
      </c>
      <c r="L7" s="90" t="s">
        <v>66</v>
      </c>
      <c r="M7" s="90">
        <v>3</v>
      </c>
      <c r="N7" s="91" t="s">
        <v>66</v>
      </c>
      <c r="O7" s="89">
        <v>2</v>
      </c>
      <c r="P7" s="90" t="s">
        <v>66</v>
      </c>
      <c r="Q7" s="90">
        <v>3</v>
      </c>
      <c r="R7" s="91" t="s">
        <v>66</v>
      </c>
      <c r="S7" s="89">
        <v>2</v>
      </c>
      <c r="T7" s="90" t="s">
        <v>66</v>
      </c>
      <c r="U7" s="92">
        <v>3</v>
      </c>
      <c r="V7" s="91" t="s">
        <v>66</v>
      </c>
    </row>
    <row r="8" spans="2:22" ht="15">
      <c r="B8" s="73"/>
      <c r="C8" s="89">
        <v>4</v>
      </c>
      <c r="D8" s="90" t="s">
        <v>66</v>
      </c>
      <c r="E8" s="90">
        <v>4</v>
      </c>
      <c r="F8" s="91" t="s">
        <v>66</v>
      </c>
      <c r="G8" s="89">
        <v>3</v>
      </c>
      <c r="H8" s="90" t="s">
        <v>66</v>
      </c>
      <c r="I8" s="90">
        <v>4</v>
      </c>
      <c r="J8" s="91" t="s">
        <v>66</v>
      </c>
      <c r="K8" s="89">
        <v>3</v>
      </c>
      <c r="L8" s="90" t="s">
        <v>66</v>
      </c>
      <c r="M8" s="90">
        <v>4</v>
      </c>
      <c r="N8" s="91" t="s">
        <v>66</v>
      </c>
      <c r="O8" s="89">
        <v>3</v>
      </c>
      <c r="P8" s="90" t="s">
        <v>66</v>
      </c>
      <c r="Q8" s="90">
        <v>4</v>
      </c>
      <c r="R8" s="91" t="s">
        <v>66</v>
      </c>
      <c r="S8" s="89">
        <v>3</v>
      </c>
      <c r="T8" s="90" t="s">
        <v>66</v>
      </c>
      <c r="U8" s="92">
        <v>4</v>
      </c>
      <c r="V8" s="91" t="s">
        <v>66</v>
      </c>
    </row>
    <row r="9" spans="2:22" ht="15">
      <c r="B9" s="73"/>
      <c r="C9" s="89">
        <v>5</v>
      </c>
      <c r="D9" s="90" t="s">
        <v>66</v>
      </c>
      <c r="E9" s="90">
        <v>5</v>
      </c>
      <c r="F9" s="91" t="s">
        <v>66</v>
      </c>
      <c r="G9" s="89">
        <v>4</v>
      </c>
      <c r="H9" s="90" t="s">
        <v>66</v>
      </c>
      <c r="I9" s="90">
        <v>5</v>
      </c>
      <c r="J9" s="91" t="s">
        <v>66</v>
      </c>
      <c r="K9" s="89">
        <v>4</v>
      </c>
      <c r="L9" s="90" t="s">
        <v>66</v>
      </c>
      <c r="M9" s="90">
        <v>5</v>
      </c>
      <c r="N9" s="91" t="s">
        <v>66</v>
      </c>
      <c r="O9" s="89">
        <v>4</v>
      </c>
      <c r="P9" s="90" t="s">
        <v>66</v>
      </c>
      <c r="Q9" s="90">
        <v>5</v>
      </c>
      <c r="R9" s="91" t="s">
        <v>66</v>
      </c>
      <c r="S9" s="89">
        <v>4</v>
      </c>
      <c r="T9" s="90" t="s">
        <v>66</v>
      </c>
      <c r="U9" s="92">
        <v>5</v>
      </c>
      <c r="V9" s="91" t="s">
        <v>66</v>
      </c>
    </row>
    <row r="10" spans="2:22" ht="15">
      <c r="B10" s="73"/>
      <c r="C10" s="89">
        <v>6</v>
      </c>
      <c r="D10" s="90" t="s">
        <v>66</v>
      </c>
      <c r="E10" s="90">
        <v>6</v>
      </c>
      <c r="F10" s="91" t="s">
        <v>66</v>
      </c>
      <c r="G10" s="89">
        <v>5</v>
      </c>
      <c r="H10" s="90" t="s">
        <v>66</v>
      </c>
      <c r="I10" s="90">
        <v>6</v>
      </c>
      <c r="J10" s="91" t="s">
        <v>66</v>
      </c>
      <c r="K10" s="89">
        <v>5</v>
      </c>
      <c r="L10" s="90" t="s">
        <v>66</v>
      </c>
      <c r="M10" s="90">
        <v>6</v>
      </c>
      <c r="N10" s="91" t="s">
        <v>66</v>
      </c>
      <c r="O10" s="89">
        <v>5</v>
      </c>
      <c r="P10" s="90" t="s">
        <v>66</v>
      </c>
      <c r="Q10" s="90">
        <v>6</v>
      </c>
      <c r="R10" s="91" t="s">
        <v>66</v>
      </c>
      <c r="S10" s="89">
        <v>5</v>
      </c>
      <c r="T10" s="90" t="s">
        <v>66</v>
      </c>
      <c r="U10" s="92">
        <v>6</v>
      </c>
      <c r="V10" s="91" t="s">
        <v>66</v>
      </c>
    </row>
    <row r="11" spans="2:22" ht="15">
      <c r="B11" s="73"/>
      <c r="C11" s="89">
        <v>7</v>
      </c>
      <c r="D11" s="90" t="s">
        <v>66</v>
      </c>
      <c r="E11" s="90">
        <v>7</v>
      </c>
      <c r="F11" s="91" t="s">
        <v>66</v>
      </c>
      <c r="G11" s="89">
        <v>6</v>
      </c>
      <c r="H11" s="90" t="s">
        <v>66</v>
      </c>
      <c r="I11" s="90">
        <v>7</v>
      </c>
      <c r="J11" s="91" t="s">
        <v>66</v>
      </c>
      <c r="K11" s="89">
        <v>6</v>
      </c>
      <c r="L11" s="90" t="s">
        <v>66</v>
      </c>
      <c r="M11" s="90">
        <v>7</v>
      </c>
      <c r="N11" s="91" t="s">
        <v>66</v>
      </c>
      <c r="O11" s="89">
        <v>6</v>
      </c>
      <c r="P11" s="90" t="s">
        <v>66</v>
      </c>
      <c r="Q11" s="90">
        <v>7</v>
      </c>
      <c r="R11" s="91" t="s">
        <v>66</v>
      </c>
      <c r="S11" s="89">
        <v>6</v>
      </c>
      <c r="T11" s="90" t="s">
        <v>66</v>
      </c>
      <c r="U11" s="90">
        <v>7</v>
      </c>
      <c r="V11" s="93" t="s">
        <v>67</v>
      </c>
    </row>
    <row r="12" spans="2:22" ht="15">
      <c r="B12" s="73"/>
      <c r="C12" s="89">
        <v>8</v>
      </c>
      <c r="D12" s="90">
        <v>1</v>
      </c>
      <c r="E12" s="90">
        <v>8</v>
      </c>
      <c r="F12" s="91" t="s">
        <v>66</v>
      </c>
      <c r="G12" s="89">
        <v>7</v>
      </c>
      <c r="H12" s="90" t="s">
        <v>66</v>
      </c>
      <c r="I12" s="90">
        <v>8</v>
      </c>
      <c r="J12" s="91" t="s">
        <v>66</v>
      </c>
      <c r="K12" s="89">
        <v>7</v>
      </c>
      <c r="L12" s="90" t="s">
        <v>66</v>
      </c>
      <c r="M12" s="90">
        <v>8</v>
      </c>
      <c r="N12" s="91" t="s">
        <v>66</v>
      </c>
      <c r="O12" s="89">
        <v>7</v>
      </c>
      <c r="P12" s="90" t="s">
        <v>66</v>
      </c>
      <c r="Q12" s="90">
        <v>8</v>
      </c>
      <c r="R12" s="91" t="s">
        <v>66</v>
      </c>
      <c r="S12" s="89">
        <v>7</v>
      </c>
      <c r="T12" s="90">
        <v>1</v>
      </c>
      <c r="U12" s="90">
        <v>8</v>
      </c>
      <c r="V12" s="91">
        <v>10</v>
      </c>
    </row>
    <row r="13" spans="2:22" ht="15">
      <c r="B13" s="94"/>
      <c r="C13" s="89">
        <v>9</v>
      </c>
      <c r="D13" s="90" t="s">
        <v>68</v>
      </c>
      <c r="E13" s="90">
        <v>9</v>
      </c>
      <c r="F13" s="91">
        <v>1</v>
      </c>
      <c r="G13" s="89">
        <v>8</v>
      </c>
      <c r="H13" s="90" t="s">
        <v>68</v>
      </c>
      <c r="I13" s="90">
        <v>9</v>
      </c>
      <c r="J13" s="91">
        <v>1</v>
      </c>
      <c r="K13" s="89">
        <v>8</v>
      </c>
      <c r="L13" s="90" t="s">
        <v>68</v>
      </c>
      <c r="M13" s="90">
        <v>9</v>
      </c>
      <c r="N13" s="91">
        <v>1</v>
      </c>
      <c r="O13" s="89">
        <v>8</v>
      </c>
      <c r="P13" s="90" t="s">
        <v>68</v>
      </c>
      <c r="Q13" s="90">
        <v>9</v>
      </c>
      <c r="R13" s="91">
        <v>1</v>
      </c>
      <c r="S13" s="89">
        <v>8</v>
      </c>
      <c r="T13" s="93" t="s">
        <v>69</v>
      </c>
      <c r="U13" s="90">
        <v>9</v>
      </c>
      <c r="V13" s="90" t="s">
        <v>70</v>
      </c>
    </row>
    <row r="14" spans="2:22" ht="15">
      <c r="B14" s="94"/>
      <c r="C14" s="89">
        <v>10</v>
      </c>
      <c r="D14" s="93" t="s">
        <v>71</v>
      </c>
      <c r="E14" s="90">
        <v>10</v>
      </c>
      <c r="F14" s="91">
        <v>5</v>
      </c>
      <c r="G14" s="89">
        <v>9</v>
      </c>
      <c r="H14" s="90">
        <v>5</v>
      </c>
      <c r="I14" s="90">
        <v>10</v>
      </c>
      <c r="J14" s="91">
        <v>5</v>
      </c>
      <c r="K14" s="89">
        <v>9</v>
      </c>
      <c r="L14" s="90">
        <v>5</v>
      </c>
      <c r="M14" s="90">
        <v>10</v>
      </c>
      <c r="N14" s="91">
        <v>5</v>
      </c>
      <c r="O14" s="89">
        <v>9</v>
      </c>
      <c r="P14" s="90">
        <v>5</v>
      </c>
      <c r="Q14" s="90">
        <v>10</v>
      </c>
      <c r="R14" s="91">
        <v>5</v>
      </c>
      <c r="S14" s="89">
        <v>9</v>
      </c>
      <c r="T14" s="90" t="s">
        <v>70</v>
      </c>
      <c r="U14" s="90">
        <v>10</v>
      </c>
      <c r="V14" s="91">
        <v>25</v>
      </c>
    </row>
    <row r="15" spans="2:22" ht="15">
      <c r="B15" s="94"/>
      <c r="C15" s="89">
        <v>11</v>
      </c>
      <c r="D15" s="90">
        <v>25</v>
      </c>
      <c r="E15" s="90">
        <v>11</v>
      </c>
      <c r="F15" s="91">
        <v>10</v>
      </c>
      <c r="G15" s="89">
        <v>10</v>
      </c>
      <c r="H15" s="90">
        <v>10</v>
      </c>
      <c r="I15" s="90">
        <v>11</v>
      </c>
      <c r="J15" s="93" t="s">
        <v>72</v>
      </c>
      <c r="K15" s="89">
        <v>10</v>
      </c>
      <c r="L15" s="90">
        <v>10</v>
      </c>
      <c r="M15" s="90">
        <v>11</v>
      </c>
      <c r="N15" s="91">
        <v>10</v>
      </c>
      <c r="O15" s="89">
        <v>10</v>
      </c>
      <c r="P15" s="90">
        <v>10</v>
      </c>
      <c r="Q15" s="90">
        <v>11</v>
      </c>
      <c r="R15" s="91">
        <v>10</v>
      </c>
      <c r="S15" s="89">
        <v>10</v>
      </c>
      <c r="T15" s="90">
        <v>25</v>
      </c>
      <c r="U15" s="90">
        <v>11</v>
      </c>
      <c r="V15" s="90" t="s">
        <v>73</v>
      </c>
    </row>
    <row r="16" spans="2:22" ht="15">
      <c r="B16" s="94"/>
      <c r="C16" s="89">
        <v>12</v>
      </c>
      <c r="D16" s="90" t="s">
        <v>74</v>
      </c>
      <c r="E16" s="90">
        <v>12</v>
      </c>
      <c r="F16" s="90" t="s">
        <v>75</v>
      </c>
      <c r="G16" s="89">
        <v>11</v>
      </c>
      <c r="H16" s="90">
        <v>25</v>
      </c>
      <c r="I16" s="90">
        <v>12</v>
      </c>
      <c r="J16" s="90" t="s">
        <v>76</v>
      </c>
      <c r="K16" s="89">
        <v>11</v>
      </c>
      <c r="L16" s="90">
        <v>25</v>
      </c>
      <c r="M16" s="90">
        <v>12</v>
      </c>
      <c r="N16" s="93" t="s">
        <v>77</v>
      </c>
      <c r="O16" s="89">
        <v>11</v>
      </c>
      <c r="P16" s="90">
        <v>25</v>
      </c>
      <c r="Q16" s="90">
        <v>12</v>
      </c>
      <c r="R16" s="93" t="s">
        <v>77</v>
      </c>
      <c r="S16" s="89">
        <v>11</v>
      </c>
      <c r="T16" s="90">
        <v>50</v>
      </c>
      <c r="U16" s="90">
        <v>12</v>
      </c>
      <c r="V16" s="90" t="s">
        <v>76</v>
      </c>
    </row>
    <row r="17" spans="2:22" ht="15">
      <c r="B17" s="94"/>
      <c r="C17" s="89"/>
      <c r="D17" s="90"/>
      <c r="E17" s="90"/>
      <c r="F17" s="91"/>
      <c r="G17" s="89">
        <v>12</v>
      </c>
      <c r="H17" s="90" t="s">
        <v>75</v>
      </c>
      <c r="I17" s="90"/>
      <c r="J17" s="90"/>
      <c r="K17" s="89">
        <v>12</v>
      </c>
      <c r="L17" s="90" t="s">
        <v>76</v>
      </c>
      <c r="M17" s="90"/>
      <c r="N17" s="91"/>
      <c r="O17" s="89">
        <v>12</v>
      </c>
      <c r="P17" s="90" t="s">
        <v>76</v>
      </c>
      <c r="Q17" s="90"/>
      <c r="R17" s="90"/>
      <c r="S17" s="89">
        <v>12</v>
      </c>
      <c r="T17" s="93" t="s">
        <v>78</v>
      </c>
      <c r="U17" s="90"/>
      <c r="V17" s="91"/>
    </row>
    <row r="18" spans="2:22" ht="15">
      <c r="B18" s="94"/>
      <c r="C18" s="89"/>
      <c r="D18" s="90"/>
      <c r="E18" s="90"/>
      <c r="F18" s="91"/>
      <c r="G18" s="89"/>
      <c r="H18" s="90"/>
      <c r="I18" s="90"/>
      <c r="J18" s="91"/>
      <c r="K18" s="89"/>
      <c r="L18" s="90"/>
      <c r="M18" s="90"/>
      <c r="N18" s="91"/>
      <c r="O18" s="89"/>
      <c r="P18" s="90"/>
      <c r="Q18" s="90"/>
      <c r="R18" s="90"/>
      <c r="S18" s="89"/>
      <c r="T18" s="90"/>
      <c r="U18" s="90"/>
      <c r="V18" s="91"/>
    </row>
    <row r="19" spans="2:22" ht="15">
      <c r="B19" s="94"/>
      <c r="C19" s="89"/>
      <c r="D19" s="90"/>
      <c r="E19" s="90"/>
      <c r="F19" s="91"/>
      <c r="G19" s="89"/>
      <c r="H19" s="90"/>
      <c r="I19" s="90"/>
      <c r="J19" s="91"/>
      <c r="K19" s="89"/>
      <c r="L19" s="90"/>
      <c r="M19" s="90"/>
      <c r="N19" s="91"/>
      <c r="O19" s="89"/>
      <c r="P19" s="90"/>
      <c r="Q19" s="90"/>
      <c r="R19" s="90"/>
      <c r="S19" s="95"/>
      <c r="T19" s="2"/>
      <c r="U19" s="2"/>
      <c r="V19" s="96"/>
    </row>
    <row r="20" spans="3:22" ht="15">
      <c r="C20" s="97"/>
      <c r="D20" s="98"/>
      <c r="E20" s="98"/>
      <c r="F20" s="99"/>
      <c r="G20" s="97"/>
      <c r="H20" s="98"/>
      <c r="I20" s="98"/>
      <c r="J20" s="99"/>
      <c r="K20" s="97"/>
      <c r="L20" s="98"/>
      <c r="M20" s="98"/>
      <c r="N20" s="99"/>
      <c r="O20" s="97"/>
      <c r="P20" s="98"/>
      <c r="Q20" s="98"/>
      <c r="R20" s="99"/>
      <c r="S20" s="97"/>
      <c r="T20" s="98"/>
      <c r="U20" s="98"/>
      <c r="V20" s="99"/>
    </row>
  </sheetData>
  <sheetProtection password="FE4E"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0"/>
  <sheetViews>
    <sheetView zoomScalePageLayoutView="0" workbookViewId="0" topLeftCell="A1">
      <selection activeCell="F4" sqref="F4"/>
    </sheetView>
  </sheetViews>
  <sheetFormatPr defaultColWidth="11.421875" defaultRowHeight="15"/>
  <sheetData>
    <row r="2" spans="2:7" ht="15">
      <c r="B2" s="100"/>
      <c r="C2" s="101" t="s">
        <v>79</v>
      </c>
      <c r="D2" s="102"/>
      <c r="E2" s="103" t="s">
        <v>43</v>
      </c>
      <c r="F2" s="103"/>
      <c r="G2" s="103" t="s">
        <v>80</v>
      </c>
    </row>
    <row r="3" spans="2:8" ht="15">
      <c r="B3" s="104"/>
      <c r="C3" s="105" t="s">
        <v>81</v>
      </c>
      <c r="D3" s="104" t="s">
        <v>82</v>
      </c>
      <c r="E3" s="106" t="s">
        <v>81</v>
      </c>
      <c r="F3" s="104" t="s">
        <v>82</v>
      </c>
      <c r="G3" s="106" t="s">
        <v>81</v>
      </c>
      <c r="H3" s="104" t="s">
        <v>82</v>
      </c>
    </row>
    <row r="4" spans="2:8" ht="15">
      <c r="B4" s="100"/>
      <c r="C4" s="107">
        <v>0</v>
      </c>
      <c r="D4" s="100" t="s">
        <v>66</v>
      </c>
      <c r="E4" s="108">
        <v>0</v>
      </c>
      <c r="F4" s="100" t="s">
        <v>83</v>
      </c>
      <c r="G4" s="108">
        <v>0</v>
      </c>
      <c r="H4" s="100" t="s">
        <v>84</v>
      </c>
    </row>
    <row r="5" spans="2:8" ht="15">
      <c r="B5" s="100"/>
      <c r="C5" s="107">
        <v>1</v>
      </c>
      <c r="D5" s="100" t="s">
        <v>66</v>
      </c>
      <c r="E5" s="108">
        <v>1</v>
      </c>
      <c r="F5" s="102" t="s">
        <v>68</v>
      </c>
      <c r="G5" s="108">
        <v>1</v>
      </c>
      <c r="H5" s="102">
        <v>1</v>
      </c>
    </row>
    <row r="6" spans="2:8" ht="15">
      <c r="B6" s="100"/>
      <c r="C6" s="107">
        <v>2</v>
      </c>
      <c r="D6" s="100" t="s">
        <v>66</v>
      </c>
      <c r="E6" s="108">
        <v>2</v>
      </c>
      <c r="F6" s="102">
        <v>1</v>
      </c>
      <c r="G6" s="108">
        <v>2</v>
      </c>
      <c r="H6" s="102" t="s">
        <v>66</v>
      </c>
    </row>
    <row r="7" spans="2:8" ht="15">
      <c r="B7" s="100"/>
      <c r="C7" s="107">
        <v>3</v>
      </c>
      <c r="D7" s="100" t="s">
        <v>66</v>
      </c>
      <c r="E7" s="100">
        <v>3</v>
      </c>
      <c r="F7" s="100" t="s">
        <v>66</v>
      </c>
      <c r="G7" s="100">
        <v>3</v>
      </c>
      <c r="H7" s="102" t="s">
        <v>66</v>
      </c>
    </row>
    <row r="8" spans="2:8" ht="15">
      <c r="B8" s="100"/>
      <c r="C8" s="107">
        <v>4</v>
      </c>
      <c r="D8" s="100" t="s">
        <v>66</v>
      </c>
      <c r="E8" s="100">
        <v>4</v>
      </c>
      <c r="F8" s="100" t="s">
        <v>66</v>
      </c>
      <c r="G8" s="100">
        <v>4</v>
      </c>
      <c r="H8" s="102" t="s">
        <v>66</v>
      </c>
    </row>
    <row r="9" spans="2:8" ht="15">
      <c r="B9" s="100"/>
      <c r="C9" s="107">
        <v>5</v>
      </c>
      <c r="D9" s="100" t="s">
        <v>66</v>
      </c>
      <c r="E9" s="100">
        <v>5</v>
      </c>
      <c r="F9" s="100" t="s">
        <v>66</v>
      </c>
      <c r="G9" s="100">
        <v>5</v>
      </c>
      <c r="H9" s="102" t="s">
        <v>66</v>
      </c>
    </row>
    <row r="10" spans="2:8" ht="15">
      <c r="B10" s="100"/>
      <c r="C10" s="107">
        <v>6</v>
      </c>
      <c r="D10" s="100" t="s">
        <v>66</v>
      </c>
      <c r="E10" s="100">
        <v>6</v>
      </c>
      <c r="F10" s="100" t="s">
        <v>66</v>
      </c>
      <c r="G10" s="100">
        <v>6</v>
      </c>
      <c r="H10" s="102" t="s">
        <v>66</v>
      </c>
    </row>
    <row r="11" spans="3:8" ht="15">
      <c r="C11" s="107">
        <v>7</v>
      </c>
      <c r="D11" s="100" t="s">
        <v>66</v>
      </c>
      <c r="E11" s="100">
        <v>7</v>
      </c>
      <c r="F11" s="100" t="s">
        <v>66</v>
      </c>
      <c r="G11" s="100">
        <v>7</v>
      </c>
      <c r="H11" s="102" t="s">
        <v>66</v>
      </c>
    </row>
    <row r="12" spans="3:8" ht="15">
      <c r="C12" s="107">
        <v>8</v>
      </c>
      <c r="D12" s="100" t="s">
        <v>66</v>
      </c>
      <c r="E12" s="100">
        <v>8</v>
      </c>
      <c r="F12" s="100" t="s">
        <v>66</v>
      </c>
      <c r="G12" s="100">
        <v>8</v>
      </c>
      <c r="H12" s="102" t="s">
        <v>66</v>
      </c>
    </row>
    <row r="13" spans="3:8" ht="15">
      <c r="C13" s="107">
        <v>9</v>
      </c>
      <c r="D13" s="100" t="s">
        <v>66</v>
      </c>
      <c r="E13" s="100">
        <v>9</v>
      </c>
      <c r="F13" s="100" t="s">
        <v>66</v>
      </c>
      <c r="G13" s="100">
        <v>9</v>
      </c>
      <c r="H13" s="102" t="s">
        <v>66</v>
      </c>
    </row>
    <row r="14" spans="3:8" ht="15">
      <c r="C14" s="107">
        <v>10</v>
      </c>
      <c r="D14" s="100" t="s">
        <v>66</v>
      </c>
      <c r="E14" s="100">
        <v>10</v>
      </c>
      <c r="F14" s="100" t="s">
        <v>66</v>
      </c>
      <c r="G14" s="100">
        <v>10</v>
      </c>
      <c r="H14" s="102" t="s">
        <v>66</v>
      </c>
    </row>
    <row r="15" spans="3:8" ht="15">
      <c r="C15" s="107">
        <v>11</v>
      </c>
      <c r="D15" s="100" t="s">
        <v>85</v>
      </c>
      <c r="E15" s="100">
        <v>11</v>
      </c>
      <c r="F15" s="100" t="s">
        <v>66</v>
      </c>
      <c r="G15" s="100">
        <v>11</v>
      </c>
      <c r="H15" s="102" t="s">
        <v>66</v>
      </c>
    </row>
    <row r="16" spans="3:8" ht="15">
      <c r="C16" s="107">
        <v>12</v>
      </c>
      <c r="D16" s="100" t="s">
        <v>86</v>
      </c>
      <c r="E16" s="100">
        <v>12</v>
      </c>
      <c r="F16" s="100" t="s">
        <v>66</v>
      </c>
      <c r="G16" s="100">
        <v>12</v>
      </c>
      <c r="H16" s="102" t="s">
        <v>66</v>
      </c>
    </row>
    <row r="17" spans="3:4" ht="15">
      <c r="C17" s="107"/>
      <c r="D17" s="100"/>
    </row>
    <row r="18" spans="3:4" ht="15">
      <c r="C18" s="107"/>
      <c r="D18" s="100"/>
    </row>
    <row r="19" spans="3:4" ht="15">
      <c r="C19" s="107"/>
      <c r="D19" s="100"/>
    </row>
    <row r="20" spans="3:4" ht="15">
      <c r="C20" s="107"/>
      <c r="D20" s="100"/>
    </row>
  </sheetData>
  <sheetProtection password="CDE0"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26">
      <selection activeCell="I43" sqref="I43:I48"/>
    </sheetView>
  </sheetViews>
  <sheetFormatPr defaultColWidth="11.421875" defaultRowHeight="15"/>
  <sheetData>
    <row r="1" spans="2:16" ht="15">
      <c r="B1" s="109"/>
      <c r="C1" s="110"/>
      <c r="D1" s="75"/>
      <c r="E1" s="110" t="s">
        <v>87</v>
      </c>
      <c r="F1" s="111"/>
      <c r="G1" s="111" t="s">
        <v>88</v>
      </c>
      <c r="H1" s="75"/>
      <c r="I1" s="110"/>
      <c r="J1" s="75"/>
      <c r="K1" s="110"/>
      <c r="L1" s="75"/>
      <c r="M1" s="110"/>
      <c r="N1" s="75"/>
      <c r="O1" s="110"/>
      <c r="P1" s="75"/>
    </row>
    <row r="2" spans="2:16" ht="15" customHeight="1">
      <c r="B2" s="154"/>
      <c r="C2" s="112" t="s">
        <v>41</v>
      </c>
      <c r="D2" s="155" t="s">
        <v>82</v>
      </c>
      <c r="E2" s="112" t="s">
        <v>89</v>
      </c>
      <c r="F2" s="156" t="s">
        <v>82</v>
      </c>
      <c r="G2" s="114" t="s">
        <v>89</v>
      </c>
      <c r="H2" s="155" t="s">
        <v>82</v>
      </c>
      <c r="I2" s="112" t="s">
        <v>89</v>
      </c>
      <c r="J2" s="155" t="s">
        <v>82</v>
      </c>
      <c r="K2" s="112" t="s">
        <v>89</v>
      </c>
      <c r="L2" s="155" t="s">
        <v>82</v>
      </c>
      <c r="M2" s="112" t="s">
        <v>90</v>
      </c>
      <c r="N2" s="155" t="s">
        <v>82</v>
      </c>
      <c r="O2" s="112" t="s">
        <v>91</v>
      </c>
      <c r="P2" s="155" t="s">
        <v>82</v>
      </c>
    </row>
    <row r="3" spans="2:16" ht="15">
      <c r="B3" s="154"/>
      <c r="C3" s="112"/>
      <c r="D3" s="155"/>
      <c r="E3" s="112" t="s">
        <v>92</v>
      </c>
      <c r="F3" s="156"/>
      <c r="G3" s="114" t="s">
        <v>92</v>
      </c>
      <c r="H3" s="155"/>
      <c r="I3" s="112" t="s">
        <v>93</v>
      </c>
      <c r="J3" s="155"/>
      <c r="K3" s="112" t="s">
        <v>94</v>
      </c>
      <c r="L3" s="155"/>
      <c r="M3" s="112"/>
      <c r="N3" s="155"/>
      <c r="O3" s="112"/>
      <c r="P3" s="155"/>
    </row>
    <row r="4" spans="2:16" ht="15">
      <c r="B4" s="154"/>
      <c r="C4" s="115" t="s">
        <v>81</v>
      </c>
      <c r="D4" s="155"/>
      <c r="E4" s="115" t="s">
        <v>95</v>
      </c>
      <c r="F4" s="156"/>
      <c r="G4" s="113" t="s">
        <v>95</v>
      </c>
      <c r="H4" s="155"/>
      <c r="I4" s="115" t="s">
        <v>96</v>
      </c>
      <c r="J4" s="155"/>
      <c r="K4" s="115" t="s">
        <v>97</v>
      </c>
      <c r="L4" s="155"/>
      <c r="M4" s="115" t="s">
        <v>81</v>
      </c>
      <c r="N4" s="155"/>
      <c r="O4" s="115" t="s">
        <v>98</v>
      </c>
      <c r="P4" s="155"/>
    </row>
    <row r="5" spans="2:16" ht="15.75">
      <c r="B5" s="116"/>
      <c r="C5" s="117"/>
      <c r="D5" s="118"/>
      <c r="E5" s="119">
        <v>0</v>
      </c>
      <c r="F5" s="92" t="s">
        <v>66</v>
      </c>
      <c r="G5" s="120">
        <v>0</v>
      </c>
      <c r="H5" s="121" t="s">
        <v>66</v>
      </c>
      <c r="I5">
        <v>0</v>
      </c>
      <c r="J5" t="s">
        <v>66</v>
      </c>
      <c r="K5" s="117">
        <v>0</v>
      </c>
      <c r="L5" s="118">
        <v>1</v>
      </c>
      <c r="M5" s="117">
        <v>0</v>
      </c>
      <c r="N5" s="100" t="s">
        <v>99</v>
      </c>
      <c r="O5" s="117">
        <v>0</v>
      </c>
      <c r="P5" s="100" t="s">
        <v>100</v>
      </c>
    </row>
    <row r="6" spans="2:16" ht="15.75">
      <c r="B6" s="122"/>
      <c r="C6" s="123"/>
      <c r="D6" s="124"/>
      <c r="E6" s="119">
        <v>10</v>
      </c>
      <c r="F6" s="92" t="s">
        <v>66</v>
      </c>
      <c r="G6" s="125">
        <v>10</v>
      </c>
      <c r="H6" s="126" t="s">
        <v>66</v>
      </c>
      <c r="I6" s="117">
        <v>1.33</v>
      </c>
      <c r="J6" s="118">
        <v>1</v>
      </c>
      <c r="K6" s="123">
        <v>33.33</v>
      </c>
      <c r="L6" s="124">
        <v>5</v>
      </c>
      <c r="M6" s="123">
        <v>1</v>
      </c>
      <c r="N6" s="124">
        <v>25</v>
      </c>
      <c r="O6" s="123">
        <v>1</v>
      </c>
      <c r="P6" s="124">
        <v>50</v>
      </c>
    </row>
    <row r="7" spans="2:16" ht="15.75">
      <c r="B7" s="122"/>
      <c r="C7" s="123"/>
      <c r="D7" s="124"/>
      <c r="E7" s="119">
        <v>20</v>
      </c>
      <c r="F7" s="92" t="s">
        <v>66</v>
      </c>
      <c r="G7" s="125">
        <v>20</v>
      </c>
      <c r="H7" s="126" t="s">
        <v>66</v>
      </c>
      <c r="I7">
        <v>1.34</v>
      </c>
      <c r="J7" s="100" t="s">
        <v>101</v>
      </c>
      <c r="K7">
        <v>34</v>
      </c>
      <c r="L7" s="100" t="s">
        <v>102</v>
      </c>
      <c r="M7" s="123">
        <v>2</v>
      </c>
      <c r="N7" s="100" t="s">
        <v>85</v>
      </c>
      <c r="O7" s="123">
        <v>2</v>
      </c>
      <c r="P7" s="124">
        <v>25</v>
      </c>
    </row>
    <row r="8" spans="2:16" ht="15.75">
      <c r="B8" s="122"/>
      <c r="C8" s="123"/>
      <c r="D8" s="124"/>
      <c r="E8" s="119">
        <v>30</v>
      </c>
      <c r="F8" s="92" t="s">
        <v>66</v>
      </c>
      <c r="G8" s="125">
        <v>30</v>
      </c>
      <c r="H8" s="126" t="s">
        <v>66</v>
      </c>
      <c r="I8" s="123">
        <v>46</v>
      </c>
      <c r="J8" s="127">
        <v>5</v>
      </c>
      <c r="K8" s="123">
        <v>40</v>
      </c>
      <c r="L8" s="124">
        <v>10</v>
      </c>
      <c r="M8" s="123">
        <v>3</v>
      </c>
      <c r="N8" s="124">
        <v>1</v>
      </c>
      <c r="O8" s="123">
        <v>3</v>
      </c>
      <c r="P8" s="124">
        <v>10</v>
      </c>
    </row>
    <row r="9" spans="2:16" ht="15.75">
      <c r="B9" s="122"/>
      <c r="C9" s="123"/>
      <c r="D9" s="124"/>
      <c r="E9" s="119">
        <v>40</v>
      </c>
      <c r="F9" s="92" t="s">
        <v>66</v>
      </c>
      <c r="G9" s="125">
        <v>40</v>
      </c>
      <c r="H9" s="126" t="s">
        <v>66</v>
      </c>
      <c r="I9">
        <v>47</v>
      </c>
      <c r="J9" s="100" t="s">
        <v>102</v>
      </c>
      <c r="K9" s="128">
        <v>41</v>
      </c>
      <c r="L9" s="100" t="s">
        <v>103</v>
      </c>
      <c r="M9" s="129">
        <v>4</v>
      </c>
      <c r="N9" s="126" t="s">
        <v>66</v>
      </c>
      <c r="O9" s="123">
        <v>4</v>
      </c>
      <c r="P9" s="124">
        <v>5</v>
      </c>
    </row>
    <row r="10" spans="2:16" ht="15.75">
      <c r="B10" s="122"/>
      <c r="C10" s="123">
        <v>0</v>
      </c>
      <c r="D10" s="100" t="s">
        <v>83</v>
      </c>
      <c r="E10" s="123">
        <v>42</v>
      </c>
      <c r="F10" s="130">
        <v>1</v>
      </c>
      <c r="G10" s="125">
        <v>45</v>
      </c>
      <c r="H10" s="126" t="s">
        <v>66</v>
      </c>
      <c r="I10" s="123">
        <v>60</v>
      </c>
      <c r="J10" s="124">
        <v>10</v>
      </c>
      <c r="K10" s="123">
        <v>50</v>
      </c>
      <c r="L10" s="124">
        <v>25</v>
      </c>
      <c r="M10" s="129">
        <v>5</v>
      </c>
      <c r="N10" s="126" t="s">
        <v>66</v>
      </c>
      <c r="O10" s="123">
        <v>5</v>
      </c>
      <c r="P10" s="124">
        <v>1</v>
      </c>
    </row>
    <row r="11" spans="2:16" ht="15.75">
      <c r="B11" s="122"/>
      <c r="C11" s="123">
        <v>1</v>
      </c>
      <c r="D11" s="124">
        <v>1</v>
      </c>
      <c r="E11" s="131">
        <v>43</v>
      </c>
      <c r="F11" s="100" t="s">
        <v>101</v>
      </c>
      <c r="G11" s="130">
        <v>49</v>
      </c>
      <c r="H11" s="124">
        <v>1</v>
      </c>
      <c r="I11" s="128">
        <v>61</v>
      </c>
      <c r="J11" s="100" t="s">
        <v>103</v>
      </c>
      <c r="K11" s="128">
        <v>51</v>
      </c>
      <c r="L11" s="100" t="s">
        <v>104</v>
      </c>
      <c r="M11" s="129">
        <v>6</v>
      </c>
      <c r="N11" s="126" t="s">
        <v>66</v>
      </c>
      <c r="O11" s="129">
        <v>6</v>
      </c>
      <c r="P11" s="126" t="s">
        <v>66</v>
      </c>
    </row>
    <row r="12" spans="2:16" ht="15">
      <c r="B12" s="132"/>
      <c r="C12" s="129">
        <v>2</v>
      </c>
      <c r="D12" s="126" t="s">
        <v>66</v>
      </c>
      <c r="E12" s="123">
        <v>50</v>
      </c>
      <c r="F12" s="130">
        <v>5</v>
      </c>
      <c r="G12" s="133">
        <v>50</v>
      </c>
      <c r="H12" s="100" t="s">
        <v>101</v>
      </c>
      <c r="I12" s="123">
        <v>75</v>
      </c>
      <c r="J12" s="124">
        <v>25</v>
      </c>
      <c r="K12" s="123">
        <v>75</v>
      </c>
      <c r="L12" s="124">
        <v>50</v>
      </c>
      <c r="M12" s="129">
        <v>7</v>
      </c>
      <c r="N12" s="126" t="s">
        <v>66</v>
      </c>
      <c r="O12" s="129">
        <v>7</v>
      </c>
      <c r="P12" s="126" t="s">
        <v>66</v>
      </c>
    </row>
    <row r="13" spans="2:16" ht="15">
      <c r="B13" s="132"/>
      <c r="C13" s="129">
        <v>3</v>
      </c>
      <c r="D13" s="126" t="s">
        <v>66</v>
      </c>
      <c r="E13" s="131">
        <v>51</v>
      </c>
      <c r="F13" s="100" t="s">
        <v>102</v>
      </c>
      <c r="G13" s="130">
        <v>63</v>
      </c>
      <c r="H13" s="124">
        <v>5</v>
      </c>
      <c r="I13" s="134">
        <v>76</v>
      </c>
      <c r="J13" s="100" t="s">
        <v>104</v>
      </c>
      <c r="K13" s="123">
        <v>76</v>
      </c>
      <c r="L13" s="100" t="s">
        <v>105</v>
      </c>
      <c r="M13" s="129">
        <v>8</v>
      </c>
      <c r="N13" s="126" t="s">
        <v>66</v>
      </c>
      <c r="O13" s="129">
        <v>8</v>
      </c>
      <c r="P13" s="135" t="s">
        <v>66</v>
      </c>
    </row>
    <row r="14" spans="2:16" ht="15">
      <c r="B14" s="132"/>
      <c r="C14" s="129">
        <v>4</v>
      </c>
      <c r="D14" s="126" t="s">
        <v>66</v>
      </c>
      <c r="E14" s="123">
        <v>54</v>
      </c>
      <c r="F14" s="130">
        <v>10</v>
      </c>
      <c r="G14" s="133">
        <v>64</v>
      </c>
      <c r="H14" s="100" t="s">
        <v>102</v>
      </c>
      <c r="I14" s="123">
        <v>100</v>
      </c>
      <c r="J14" s="100" t="s">
        <v>99</v>
      </c>
      <c r="K14" s="123"/>
      <c r="L14" s="124"/>
      <c r="M14" s="129">
        <v>9</v>
      </c>
      <c r="N14" s="126" t="s">
        <v>66</v>
      </c>
      <c r="O14" s="129">
        <v>9</v>
      </c>
      <c r="P14" s="126" t="s">
        <v>66</v>
      </c>
    </row>
    <row r="15" spans="2:16" ht="15">
      <c r="B15" s="132"/>
      <c r="C15" s="129">
        <v>5</v>
      </c>
      <c r="D15" s="126" t="s">
        <v>66</v>
      </c>
      <c r="E15" s="131">
        <v>55</v>
      </c>
      <c r="F15" s="100" t="s">
        <v>103</v>
      </c>
      <c r="G15" s="130">
        <v>74</v>
      </c>
      <c r="H15" s="124">
        <v>10</v>
      </c>
      <c r="I15" s="119"/>
      <c r="J15" s="126"/>
      <c r="K15" s="119"/>
      <c r="L15" s="126"/>
      <c r="M15" s="129">
        <v>10</v>
      </c>
      <c r="N15" s="126" t="s">
        <v>66</v>
      </c>
      <c r="O15" s="129">
        <v>10</v>
      </c>
      <c r="P15" s="126" t="s">
        <v>66</v>
      </c>
    </row>
    <row r="16" spans="2:16" ht="15">
      <c r="B16" s="132"/>
      <c r="C16" s="129">
        <v>6</v>
      </c>
      <c r="D16" s="126" t="s">
        <v>66</v>
      </c>
      <c r="E16" s="123">
        <v>73</v>
      </c>
      <c r="F16" s="130">
        <v>25</v>
      </c>
      <c r="G16" s="133">
        <v>75</v>
      </c>
      <c r="H16" s="100" t="s">
        <v>103</v>
      </c>
      <c r="I16" s="119"/>
      <c r="J16" s="126"/>
      <c r="K16" s="119"/>
      <c r="L16" s="126"/>
      <c r="M16" s="129">
        <v>11</v>
      </c>
      <c r="N16" s="126" t="s">
        <v>66</v>
      </c>
      <c r="O16" s="129">
        <v>11</v>
      </c>
      <c r="P16" s="126" t="s">
        <v>66</v>
      </c>
    </row>
    <row r="17" spans="2:16" ht="15">
      <c r="B17" s="132"/>
      <c r="C17" s="129">
        <v>7</v>
      </c>
      <c r="D17" s="126" t="s">
        <v>66</v>
      </c>
      <c r="E17" s="131">
        <v>74</v>
      </c>
      <c r="F17" s="100" t="s">
        <v>104</v>
      </c>
      <c r="G17" s="130">
        <v>86</v>
      </c>
      <c r="H17" s="124">
        <v>25</v>
      </c>
      <c r="I17" s="119"/>
      <c r="J17" s="126"/>
      <c r="K17" s="119"/>
      <c r="L17" s="126"/>
      <c r="M17" s="129">
        <v>12</v>
      </c>
      <c r="N17" s="126" t="s">
        <v>66</v>
      </c>
      <c r="O17" s="136">
        <v>12</v>
      </c>
      <c r="P17" s="126" t="s">
        <v>66</v>
      </c>
    </row>
    <row r="18" spans="2:14" ht="15">
      <c r="B18" s="132"/>
      <c r="C18" s="129">
        <v>8</v>
      </c>
      <c r="D18" s="126" t="s">
        <v>66</v>
      </c>
      <c r="E18" s="123">
        <v>83</v>
      </c>
      <c r="F18" s="130">
        <v>50</v>
      </c>
      <c r="G18" s="133">
        <v>87</v>
      </c>
      <c r="H18" s="100" t="s">
        <v>104</v>
      </c>
      <c r="I18" s="119"/>
      <c r="J18" s="126"/>
      <c r="K18" s="119"/>
      <c r="L18" s="137"/>
      <c r="M18" s="2"/>
      <c r="N18" s="2"/>
    </row>
    <row r="19" spans="2:16" ht="15">
      <c r="B19" s="132"/>
      <c r="C19" s="129">
        <v>9</v>
      </c>
      <c r="D19" s="126" t="s">
        <v>66</v>
      </c>
      <c r="E19" s="131">
        <v>84</v>
      </c>
      <c r="F19" s="100" t="s">
        <v>106</v>
      </c>
      <c r="G19" s="130">
        <v>100</v>
      </c>
      <c r="H19" s="100" t="s">
        <v>99</v>
      </c>
      <c r="I19" s="119"/>
      <c r="J19" s="126"/>
      <c r="K19" s="119"/>
      <c r="L19" s="137"/>
      <c r="M19" s="2"/>
      <c r="N19" s="2"/>
      <c r="O19" s="138"/>
      <c r="P19" s="126"/>
    </row>
    <row r="20" spans="2:16" ht="15">
      <c r="B20" s="132"/>
      <c r="C20" s="129">
        <v>10</v>
      </c>
      <c r="D20" s="126" t="s">
        <v>66</v>
      </c>
      <c r="E20" s="123">
        <v>92</v>
      </c>
      <c r="F20" s="130">
        <v>75</v>
      </c>
      <c r="G20" s="130"/>
      <c r="H20" s="124"/>
      <c r="I20" s="119"/>
      <c r="J20" s="126"/>
      <c r="K20" s="119"/>
      <c r="L20" s="137"/>
      <c r="M20" s="2"/>
      <c r="N20" s="2"/>
      <c r="O20" s="138"/>
      <c r="P20" s="126"/>
    </row>
    <row r="21" spans="2:16" ht="15">
      <c r="B21" s="132"/>
      <c r="C21" s="129">
        <v>11</v>
      </c>
      <c r="D21" s="126" t="s">
        <v>66</v>
      </c>
      <c r="E21" s="131">
        <v>93</v>
      </c>
      <c r="F21" s="100" t="s">
        <v>107</v>
      </c>
      <c r="G21" s="130"/>
      <c r="H21" s="124"/>
      <c r="I21" s="119"/>
      <c r="J21" s="126"/>
      <c r="K21" s="119"/>
      <c r="L21" s="126"/>
      <c r="M21" s="129"/>
      <c r="N21" s="126"/>
      <c r="O21" s="119"/>
      <c r="P21" s="126"/>
    </row>
    <row r="22" spans="2:16" ht="15">
      <c r="B22" s="132"/>
      <c r="C22" s="139">
        <v>12</v>
      </c>
      <c r="D22" s="140" t="s">
        <v>66</v>
      </c>
      <c r="E22" s="123">
        <v>100</v>
      </c>
      <c r="F22" s="130">
        <v>90</v>
      </c>
      <c r="G22" s="141"/>
      <c r="H22" s="140"/>
      <c r="I22" s="142"/>
      <c r="J22" s="140"/>
      <c r="K22" s="142"/>
      <c r="L22" s="140"/>
      <c r="M22" s="139"/>
      <c r="N22" s="140"/>
      <c r="O22" s="142"/>
      <c r="P22" s="140"/>
    </row>
    <row r="23" spans="3:13" ht="15.75">
      <c r="C23" s="143"/>
      <c r="M23" s="143"/>
    </row>
    <row r="24" spans="3:13" ht="15.75">
      <c r="C24" s="143"/>
      <c r="M24" s="143"/>
    </row>
    <row r="25" spans="1:18" ht="30">
      <c r="A25" s="2"/>
      <c r="B25" s="2"/>
      <c r="C25" s="144" t="str">
        <f>'[1]Données patient'!E2</f>
        <v>Rim1</v>
      </c>
      <c r="D25" s="144" t="str">
        <f>'[1]Données patient'!F2</f>
        <v>Rappel Libre 1</v>
      </c>
      <c r="E25" s="144" t="str">
        <f>'[1]Données patient'!G2</f>
        <v>Rappel Indicé 1</v>
      </c>
      <c r="F25" s="144" t="str">
        <f>'[1]Données patient'!H2</f>
        <v>Rappel Libre 2</v>
      </c>
      <c r="G25" s="144" t="str">
        <f>'[1]Données patient'!I2</f>
        <v>Rappel Indicé 2</v>
      </c>
      <c r="H25" s="144" t="str">
        <f>'[1]Données patient'!J2</f>
        <v>Différé Libre</v>
      </c>
      <c r="I25" s="144" t="str">
        <f>'[1]Données patient'!K2</f>
        <v>Différé Indicé</v>
      </c>
      <c r="J25" s="144" t="str">
        <f>'[1]Données patient'!L2</f>
        <v>24h Libre</v>
      </c>
      <c r="K25" s="144" t="str">
        <f>'[1]Données patient'!M2</f>
        <v>24h Indicé</v>
      </c>
      <c r="L25" s="144" t="s">
        <v>108</v>
      </c>
      <c r="M25" s="144" t="s">
        <v>109</v>
      </c>
      <c r="N25" s="144" t="s">
        <v>110</v>
      </c>
      <c r="O25" s="144" t="s">
        <v>111</v>
      </c>
      <c r="P25" s="145" t="s">
        <v>112</v>
      </c>
      <c r="Q25" s="145" t="s">
        <v>113</v>
      </c>
      <c r="R25" s="145" t="s">
        <v>114</v>
      </c>
    </row>
    <row r="26" spans="1:18" ht="15">
      <c r="A26" s="2">
        <f>'[1]Données patient'!C3</f>
        <v>1</v>
      </c>
      <c r="B26" s="2" t="str">
        <f>'[1]Données patient'!D3</f>
        <v>Trompette</v>
      </c>
      <c r="C26" s="2">
        <f>'Données patient'!E3</f>
        <v>1</v>
      </c>
      <c r="D26" s="2">
        <f>'Données patient'!F3</f>
        <v>0</v>
      </c>
      <c r="E26" s="2">
        <f>'Données patient'!G3</f>
        <v>0</v>
      </c>
      <c r="F26" s="2">
        <f>'Données patient'!H3</f>
        <v>0</v>
      </c>
      <c r="G26" s="2">
        <f>'Données patient'!I3</f>
        <v>0</v>
      </c>
      <c r="H26" s="2">
        <f>'Données patient'!J3</f>
        <v>1</v>
      </c>
      <c r="I26" s="2">
        <f>'Données patient'!K3</f>
        <v>0</v>
      </c>
      <c r="J26" s="2">
        <f>'Données patient'!L3</f>
        <v>0</v>
      </c>
      <c r="K26" s="2">
        <f>'Données patient'!M3</f>
        <v>0</v>
      </c>
      <c r="L26" s="2">
        <f>SUM(D26:K26)</f>
        <v>1</v>
      </c>
      <c r="M26" s="2">
        <f aca="true" t="shared" si="0" ref="M26:M37">H26+I26</f>
        <v>1</v>
      </c>
      <c r="N26" s="2">
        <f>J26+K26</f>
        <v>0</v>
      </c>
      <c r="O26" s="31">
        <f>SUM(D26:G26)</f>
        <v>0</v>
      </c>
      <c r="P26">
        <f>M26-N26</f>
        <v>1</v>
      </c>
      <c r="Q26">
        <f>O26-M26-N26</f>
        <v>-1</v>
      </c>
      <c r="R26">
        <f>O26-N26</f>
        <v>0</v>
      </c>
    </row>
    <row r="27" spans="1:18" ht="15">
      <c r="A27" s="2">
        <f>'[1]Données patient'!C4</f>
        <v>2</v>
      </c>
      <c r="B27" s="2" t="str">
        <f>'[1]Données patient'!D4</f>
        <v>Bouleau</v>
      </c>
      <c r="C27" s="2">
        <f>'Données patient'!E4</f>
        <v>1</v>
      </c>
      <c r="D27" s="2">
        <f>'Données patient'!F4</f>
        <v>1</v>
      </c>
      <c r="E27" s="2">
        <f>'Données patient'!G4</f>
        <v>0</v>
      </c>
      <c r="F27" s="2">
        <f>'Données patient'!H4</f>
        <v>0</v>
      </c>
      <c r="G27" s="2">
        <f>'Données patient'!I4</f>
        <v>0</v>
      </c>
      <c r="H27" s="2">
        <f>'Données patient'!J4</f>
        <v>0</v>
      </c>
      <c r="I27" s="2">
        <f>'Données patient'!K4</f>
        <v>0</v>
      </c>
      <c r="J27" s="2">
        <f>'Données patient'!L4</f>
        <v>0</v>
      </c>
      <c r="K27" s="2">
        <f>'Données patient'!M4</f>
        <v>0</v>
      </c>
      <c r="L27" s="2">
        <f aca="true" t="shared" si="1" ref="L27:L37">SUM(D27:K27)</f>
        <v>1</v>
      </c>
      <c r="M27" s="2">
        <f t="shared" si="0"/>
        <v>0</v>
      </c>
      <c r="N27" s="2">
        <f aca="true" t="shared" si="2" ref="N27:N37">J27+K27</f>
        <v>0</v>
      </c>
      <c r="O27" s="31">
        <f aca="true" t="shared" si="3" ref="O27:O37">SUM(D27:G27)</f>
        <v>1</v>
      </c>
      <c r="P27">
        <f aca="true" t="shared" si="4" ref="P27:P37">M27-N27</f>
        <v>0</v>
      </c>
      <c r="Q27">
        <f aca="true" t="shared" si="5" ref="Q27:Q37">O27-M27-N27</f>
        <v>1</v>
      </c>
      <c r="R27">
        <f aca="true" t="shared" si="6" ref="R27:R37">O27-N27</f>
        <v>1</v>
      </c>
    </row>
    <row r="28" spans="1:18" ht="15">
      <c r="A28" s="2">
        <f>'[1]Données patient'!C5</f>
        <v>3</v>
      </c>
      <c r="B28" s="2" t="str">
        <f>'[1]Données patient'!D5</f>
        <v>Mandarine</v>
      </c>
      <c r="C28" s="2">
        <f>'Données patient'!E5</f>
        <v>1</v>
      </c>
      <c r="D28" s="2">
        <f>'Données patient'!F5</f>
        <v>0</v>
      </c>
      <c r="E28" s="2">
        <f>'Données patient'!G5</f>
        <v>0</v>
      </c>
      <c r="F28" s="2">
        <f>'Données patient'!H5</f>
        <v>1</v>
      </c>
      <c r="G28" s="2">
        <f>'Données patient'!I5</f>
        <v>0</v>
      </c>
      <c r="H28" s="2">
        <f>'Données patient'!J5</f>
        <v>0</v>
      </c>
      <c r="I28" s="2">
        <f>'Données patient'!K5</f>
        <v>0</v>
      </c>
      <c r="J28" s="2">
        <f>'Données patient'!L5</f>
        <v>0</v>
      </c>
      <c r="K28" s="2">
        <f>'Données patient'!M5</f>
        <v>0</v>
      </c>
      <c r="L28" s="2">
        <f t="shared" si="1"/>
        <v>1</v>
      </c>
      <c r="M28" s="2">
        <f t="shared" si="0"/>
        <v>0</v>
      </c>
      <c r="N28" s="2">
        <f t="shared" si="2"/>
        <v>0</v>
      </c>
      <c r="O28" s="31">
        <f t="shared" si="3"/>
        <v>1</v>
      </c>
      <c r="P28">
        <f t="shared" si="4"/>
        <v>0</v>
      </c>
      <c r="Q28">
        <f t="shared" si="5"/>
        <v>1</v>
      </c>
      <c r="R28">
        <f t="shared" si="6"/>
        <v>1</v>
      </c>
    </row>
    <row r="29" spans="1:18" ht="15">
      <c r="A29" s="2">
        <f>'[1]Données patient'!C6</f>
        <v>4</v>
      </c>
      <c r="B29" s="2" t="str">
        <f>'[1]Données patient'!D6</f>
        <v>Oignon</v>
      </c>
      <c r="C29" s="2">
        <f>'Données patient'!E6</f>
        <v>1</v>
      </c>
      <c r="D29" s="2">
        <f>'Données patient'!F6</f>
        <v>0</v>
      </c>
      <c r="E29" s="2">
        <f>'Données patient'!G6</f>
        <v>0</v>
      </c>
      <c r="F29" s="2">
        <f>'Données patient'!H6</f>
        <v>0</v>
      </c>
      <c r="G29" s="2">
        <f>'Données patient'!I6</f>
        <v>0</v>
      </c>
      <c r="H29" s="2">
        <f>'Données patient'!J6</f>
        <v>0</v>
      </c>
      <c r="I29" s="2">
        <f>'Données patient'!K6</f>
        <v>0</v>
      </c>
      <c r="J29" s="2">
        <f>'Données patient'!L6</f>
        <v>0</v>
      </c>
      <c r="K29" s="2">
        <f>'Données patient'!M6</f>
        <v>0</v>
      </c>
      <c r="L29" s="2">
        <f t="shared" si="1"/>
        <v>0</v>
      </c>
      <c r="M29" s="2">
        <f t="shared" si="0"/>
        <v>0</v>
      </c>
      <c r="N29" s="2">
        <f t="shared" si="2"/>
        <v>0</v>
      </c>
      <c r="O29" s="31">
        <f t="shared" si="3"/>
        <v>0</v>
      </c>
      <c r="P29">
        <f t="shared" si="4"/>
        <v>0</v>
      </c>
      <c r="Q29">
        <f t="shared" si="5"/>
        <v>0</v>
      </c>
      <c r="R29">
        <f t="shared" si="6"/>
        <v>0</v>
      </c>
    </row>
    <row r="30" spans="1:18" ht="15">
      <c r="A30" s="2">
        <f>'[1]Données patient'!C7</f>
        <v>5</v>
      </c>
      <c r="B30" s="2" t="str">
        <f>'[1]Données patient'!D7</f>
        <v>Lilas</v>
      </c>
      <c r="C30" s="2">
        <f>'Données patient'!E7</f>
        <v>1</v>
      </c>
      <c r="D30" s="2">
        <f>'Données patient'!F7</f>
        <v>1</v>
      </c>
      <c r="E30" s="2">
        <f>'Données patient'!G7</f>
        <v>0</v>
      </c>
      <c r="F30" s="2">
        <f>'Données patient'!H7</f>
        <v>0</v>
      </c>
      <c r="G30" s="2">
        <f>'Données patient'!I7</f>
        <v>0</v>
      </c>
      <c r="H30" s="2">
        <f>'Données patient'!J7</f>
        <v>0</v>
      </c>
      <c r="I30" s="2">
        <f>'Données patient'!K7</f>
        <v>0</v>
      </c>
      <c r="J30" s="2">
        <f>'Données patient'!L7</f>
        <v>0</v>
      </c>
      <c r="K30" s="2">
        <f>'Données patient'!M7</f>
        <v>0</v>
      </c>
      <c r="L30" s="2">
        <f t="shared" si="1"/>
        <v>1</v>
      </c>
      <c r="M30" s="2">
        <f t="shared" si="0"/>
        <v>0</v>
      </c>
      <c r="N30" s="2">
        <f t="shared" si="2"/>
        <v>0</v>
      </c>
      <c r="O30" s="31">
        <f t="shared" si="3"/>
        <v>1</v>
      </c>
      <c r="P30">
        <f t="shared" si="4"/>
        <v>0</v>
      </c>
      <c r="Q30">
        <f t="shared" si="5"/>
        <v>1</v>
      </c>
      <c r="R30">
        <f t="shared" si="6"/>
        <v>1</v>
      </c>
    </row>
    <row r="31" spans="1:18" ht="15">
      <c r="A31" s="2">
        <f>'[1]Données patient'!C8</f>
        <v>6</v>
      </c>
      <c r="B31" s="2" t="str">
        <f>'[1]Données patient'!D8</f>
        <v>Vautour</v>
      </c>
      <c r="C31" s="2">
        <f>'Données patient'!E8</f>
        <v>1</v>
      </c>
      <c r="D31" s="2">
        <f>'Données patient'!F8</f>
        <v>1</v>
      </c>
      <c r="E31" s="2">
        <f>'Données patient'!G8</f>
        <v>0</v>
      </c>
      <c r="F31" s="2">
        <f>'Données patient'!H8</f>
        <v>0</v>
      </c>
      <c r="G31" s="2">
        <f>'Données patient'!I8</f>
        <v>0</v>
      </c>
      <c r="H31" s="2">
        <f>'Données patient'!J8</f>
        <v>0</v>
      </c>
      <c r="I31" s="2">
        <f>'Données patient'!K8</f>
        <v>0</v>
      </c>
      <c r="J31" s="2">
        <f>'Données patient'!L8</f>
        <v>0</v>
      </c>
      <c r="K31" s="2">
        <f>'Données patient'!M8</f>
        <v>0</v>
      </c>
      <c r="L31" s="2">
        <f t="shared" si="1"/>
        <v>1</v>
      </c>
      <c r="M31" s="2">
        <f t="shared" si="0"/>
        <v>0</v>
      </c>
      <c r="N31" s="2">
        <f t="shared" si="2"/>
        <v>0</v>
      </c>
      <c r="O31" s="31">
        <f t="shared" si="3"/>
        <v>1</v>
      </c>
      <c r="P31">
        <f t="shared" si="4"/>
        <v>0</v>
      </c>
      <c r="Q31">
        <f t="shared" si="5"/>
        <v>1</v>
      </c>
      <c r="R31">
        <f t="shared" si="6"/>
        <v>1</v>
      </c>
    </row>
    <row r="32" spans="1:18" ht="15">
      <c r="A32" s="2">
        <f>'[1]Données patient'!C9</f>
        <v>7</v>
      </c>
      <c r="B32" s="2" t="str">
        <f>'[1]Données patient'!D9</f>
        <v>Pyjama</v>
      </c>
      <c r="C32" s="2">
        <f>'Données patient'!E9</f>
        <v>1</v>
      </c>
      <c r="D32" s="2">
        <f>'Données patient'!F9</f>
        <v>0</v>
      </c>
      <c r="E32" s="2">
        <f>'Données patient'!G9</f>
        <v>1</v>
      </c>
      <c r="F32" s="2">
        <f>'Données patient'!H9</f>
        <v>1</v>
      </c>
      <c r="G32" s="2">
        <f>'Données patient'!I9</f>
        <v>0</v>
      </c>
      <c r="H32" s="2">
        <f>'Données patient'!J9</f>
        <v>0</v>
      </c>
      <c r="I32" s="2">
        <f>'Données patient'!K9</f>
        <v>0</v>
      </c>
      <c r="J32" s="2">
        <f>'Données patient'!L9</f>
        <v>0</v>
      </c>
      <c r="K32" s="2">
        <f>'Données patient'!M9</f>
        <v>0</v>
      </c>
      <c r="L32" s="2">
        <f t="shared" si="1"/>
        <v>2</v>
      </c>
      <c r="M32" s="2">
        <f t="shared" si="0"/>
        <v>0</v>
      </c>
      <c r="N32" s="2">
        <f t="shared" si="2"/>
        <v>0</v>
      </c>
      <c r="O32" s="31">
        <f t="shared" si="3"/>
        <v>2</v>
      </c>
      <c r="P32">
        <f t="shared" si="4"/>
        <v>0</v>
      </c>
      <c r="Q32">
        <f t="shared" si="5"/>
        <v>2</v>
      </c>
      <c r="R32">
        <f t="shared" si="6"/>
        <v>2</v>
      </c>
    </row>
    <row r="33" spans="1:18" ht="15">
      <c r="A33" s="2">
        <f>'[1]Données patient'!C10</f>
        <v>8</v>
      </c>
      <c r="B33" s="2" t="str">
        <f>'[1]Données patient'!D10</f>
        <v>Buffet</v>
      </c>
      <c r="C33" s="2">
        <f>'Données patient'!E10</f>
        <v>1</v>
      </c>
      <c r="D33" s="2">
        <f>'Données patient'!F10</f>
        <v>0</v>
      </c>
      <c r="E33" s="2">
        <f>'Données patient'!G10</f>
        <v>1</v>
      </c>
      <c r="F33" s="2">
        <f>'Données patient'!H10</f>
        <v>1</v>
      </c>
      <c r="G33" s="2">
        <f>'Données patient'!I10</f>
        <v>0</v>
      </c>
      <c r="H33" s="2">
        <f>'Données patient'!J10</f>
        <v>0</v>
      </c>
      <c r="I33" s="2">
        <f>'Données patient'!K10</f>
        <v>1</v>
      </c>
      <c r="J33" s="2">
        <f>'Données patient'!L10</f>
        <v>0</v>
      </c>
      <c r="K33" s="2">
        <f>'Données patient'!M10</f>
        <v>0</v>
      </c>
      <c r="L33" s="2">
        <f t="shared" si="1"/>
        <v>3</v>
      </c>
      <c r="M33" s="2">
        <f t="shared" si="0"/>
        <v>1</v>
      </c>
      <c r="N33" s="2">
        <f t="shared" si="2"/>
        <v>0</v>
      </c>
      <c r="O33" s="31">
        <f t="shared" si="3"/>
        <v>2</v>
      </c>
      <c r="P33">
        <f t="shared" si="4"/>
        <v>1</v>
      </c>
      <c r="Q33">
        <f t="shared" si="5"/>
        <v>1</v>
      </c>
      <c r="R33">
        <f t="shared" si="6"/>
        <v>2</v>
      </c>
    </row>
    <row r="34" spans="1:18" ht="15">
      <c r="A34" s="2">
        <f>'[1]Données patient'!C11</f>
        <v>9</v>
      </c>
      <c r="B34" s="2" t="str">
        <f>'[1]Données patient'!D11</f>
        <v>Requin</v>
      </c>
      <c r="C34" s="2">
        <f>'Données patient'!E11</f>
        <v>1</v>
      </c>
      <c r="D34" s="2">
        <f>'Données patient'!F11</f>
        <v>0</v>
      </c>
      <c r="E34" s="2">
        <f>'Données patient'!G11</f>
        <v>0</v>
      </c>
      <c r="F34" s="2">
        <f>'Données patient'!H11</f>
        <v>1</v>
      </c>
      <c r="G34" s="2">
        <f>'Données patient'!I11</f>
        <v>0</v>
      </c>
      <c r="H34" s="2">
        <f>'Données patient'!J11</f>
        <v>0</v>
      </c>
      <c r="I34" s="2">
        <f>'Données patient'!K11</f>
        <v>1</v>
      </c>
      <c r="J34" s="2">
        <f>'Données patient'!L11</f>
        <v>0</v>
      </c>
      <c r="K34" s="2">
        <f>'Données patient'!M11</f>
        <v>0</v>
      </c>
      <c r="L34" s="2">
        <f t="shared" si="1"/>
        <v>2</v>
      </c>
      <c r="M34" s="2">
        <f t="shared" si="0"/>
        <v>1</v>
      </c>
      <c r="N34" s="2">
        <f t="shared" si="2"/>
        <v>0</v>
      </c>
      <c r="O34" s="31">
        <f t="shared" si="3"/>
        <v>1</v>
      </c>
      <c r="P34">
        <f t="shared" si="4"/>
        <v>1</v>
      </c>
      <c r="Q34">
        <f t="shared" si="5"/>
        <v>0</v>
      </c>
      <c r="R34">
        <f t="shared" si="6"/>
        <v>1</v>
      </c>
    </row>
    <row r="35" spans="1:18" ht="15">
      <c r="A35" s="2">
        <f>'[1]Données patient'!C12</f>
        <v>10</v>
      </c>
      <c r="B35" s="2" t="str">
        <f>'[1]Données patient'!D12</f>
        <v>Guepe</v>
      </c>
      <c r="C35" s="2">
        <f>'Données patient'!E12</f>
        <v>1</v>
      </c>
      <c r="D35" s="2">
        <f>'Données patient'!F12</f>
        <v>1</v>
      </c>
      <c r="E35" s="2">
        <f>'Données patient'!G12</f>
        <v>0</v>
      </c>
      <c r="F35" s="2">
        <f>'Données patient'!H12</f>
        <v>0</v>
      </c>
      <c r="G35" s="2">
        <f>'Données patient'!I12</f>
        <v>0</v>
      </c>
      <c r="H35" s="2">
        <f>'Données patient'!J12</f>
        <v>0</v>
      </c>
      <c r="I35" s="2">
        <f>'Données patient'!K12</f>
        <v>0</v>
      </c>
      <c r="J35" s="2">
        <f>'Données patient'!L12</f>
        <v>0</v>
      </c>
      <c r="K35" s="2">
        <f>'Données patient'!M12</f>
        <v>0</v>
      </c>
      <c r="L35" s="2">
        <f t="shared" si="1"/>
        <v>1</v>
      </c>
      <c r="M35" s="2">
        <f t="shared" si="0"/>
        <v>0</v>
      </c>
      <c r="N35" s="2">
        <f t="shared" si="2"/>
        <v>0</v>
      </c>
      <c r="O35" s="31">
        <f t="shared" si="3"/>
        <v>1</v>
      </c>
      <c r="P35">
        <f t="shared" si="4"/>
        <v>0</v>
      </c>
      <c r="Q35">
        <f t="shared" si="5"/>
        <v>1</v>
      </c>
      <c r="R35">
        <f t="shared" si="6"/>
        <v>1</v>
      </c>
    </row>
    <row r="36" spans="1:18" ht="15">
      <c r="A36" s="2">
        <f>'[1]Données patient'!C13</f>
        <v>11</v>
      </c>
      <c r="B36" s="2" t="str">
        <f>'[1]Données patient'!D13</f>
        <v>Cognac</v>
      </c>
      <c r="C36" s="2">
        <f>'Données patient'!E13</f>
        <v>1</v>
      </c>
      <c r="D36" s="2">
        <f>'Données patient'!F13</f>
        <v>0</v>
      </c>
      <c r="E36" s="2">
        <f>'Données patient'!G13</f>
        <v>1</v>
      </c>
      <c r="F36" s="2">
        <f>'Données patient'!H13</f>
        <v>0</v>
      </c>
      <c r="G36" s="2">
        <f>'Données patient'!I13</f>
        <v>1</v>
      </c>
      <c r="H36" s="2">
        <f>'Données patient'!J13</f>
        <v>0</v>
      </c>
      <c r="I36" s="2">
        <f>'Données patient'!K13</f>
        <v>1</v>
      </c>
      <c r="J36" s="2">
        <f>'Données patient'!L13</f>
        <v>0</v>
      </c>
      <c r="K36" s="2">
        <f>'Données patient'!M13</f>
        <v>0</v>
      </c>
      <c r="L36" s="2">
        <f t="shared" si="1"/>
        <v>3</v>
      </c>
      <c r="M36" s="2">
        <f t="shared" si="0"/>
        <v>1</v>
      </c>
      <c r="N36" s="2">
        <f t="shared" si="2"/>
        <v>0</v>
      </c>
      <c r="O36" s="31">
        <f t="shared" si="3"/>
        <v>2</v>
      </c>
      <c r="P36">
        <f t="shared" si="4"/>
        <v>1</v>
      </c>
      <c r="Q36">
        <f t="shared" si="5"/>
        <v>1</v>
      </c>
      <c r="R36">
        <f t="shared" si="6"/>
        <v>2</v>
      </c>
    </row>
    <row r="37" spans="1:18" ht="15">
      <c r="A37" s="2">
        <f>'[1]Données patient'!C14</f>
        <v>12</v>
      </c>
      <c r="B37" s="2" t="str">
        <f>'[1]Données patient'!D14</f>
        <v>Bêche</v>
      </c>
      <c r="C37" s="2">
        <f>'Données patient'!E14</f>
        <v>1</v>
      </c>
      <c r="D37" s="2">
        <f>'Données patient'!F14</f>
        <v>1</v>
      </c>
      <c r="E37" s="2">
        <f>'Données patient'!G14</f>
        <v>0</v>
      </c>
      <c r="F37" s="2">
        <f>'Données patient'!H14</f>
        <v>0</v>
      </c>
      <c r="G37" s="2">
        <f>'Données patient'!I14</f>
        <v>1</v>
      </c>
      <c r="H37" s="2">
        <f>'Données patient'!J14</f>
        <v>1</v>
      </c>
      <c r="I37" s="2">
        <f>'Données patient'!K14</f>
        <v>0</v>
      </c>
      <c r="J37" s="2">
        <f>'Données patient'!L14</f>
        <v>0</v>
      </c>
      <c r="K37" s="2">
        <f>'Données patient'!M14</f>
        <v>0</v>
      </c>
      <c r="L37" s="2">
        <f t="shared" si="1"/>
        <v>3</v>
      </c>
      <c r="M37" s="2">
        <f t="shared" si="0"/>
        <v>1</v>
      </c>
      <c r="N37" s="2">
        <f t="shared" si="2"/>
        <v>0</v>
      </c>
      <c r="O37" s="31">
        <f t="shared" si="3"/>
        <v>2</v>
      </c>
      <c r="P37">
        <f t="shared" si="4"/>
        <v>1</v>
      </c>
      <c r="Q37">
        <f t="shared" si="5"/>
        <v>1</v>
      </c>
      <c r="R37">
        <f t="shared" si="6"/>
        <v>2</v>
      </c>
    </row>
    <row r="38" spans="4:11" ht="15">
      <c r="D38" s="146">
        <f aca="true" t="shared" si="7" ref="D38:K38">SUM(D26:D37)</f>
        <v>5</v>
      </c>
      <c r="E38" s="146">
        <f t="shared" si="7"/>
        <v>3</v>
      </c>
      <c r="F38" s="146">
        <f t="shared" si="7"/>
        <v>4</v>
      </c>
      <c r="G38" s="146">
        <f t="shared" si="7"/>
        <v>2</v>
      </c>
      <c r="H38" s="146">
        <f t="shared" si="7"/>
        <v>2</v>
      </c>
      <c r="I38" s="146">
        <f t="shared" si="7"/>
        <v>3</v>
      </c>
      <c r="J38" s="146">
        <f t="shared" si="7"/>
        <v>0</v>
      </c>
      <c r="K38" s="146">
        <f t="shared" si="7"/>
        <v>0</v>
      </c>
    </row>
    <row r="43" spans="8:9" ht="15.75">
      <c r="H43" s="147" t="s">
        <v>41</v>
      </c>
      <c r="I43" s="148">
        <f>COUNTIF(L26:L37,0)</f>
        <v>1</v>
      </c>
    </row>
    <row r="44" spans="8:9" ht="15">
      <c r="H44" s="147" t="s">
        <v>115</v>
      </c>
      <c r="I44" s="149">
        <f>(((E38/(12-D38))+(G38/(12-F38)))/2)*100</f>
        <v>33.92857142857143</v>
      </c>
    </row>
    <row r="45" spans="8:9" ht="15">
      <c r="H45" s="147" t="s">
        <v>116</v>
      </c>
      <c r="I45" s="149">
        <f>(I38/(12-H38))*100</f>
        <v>30</v>
      </c>
    </row>
    <row r="46" spans="8:9" ht="15">
      <c r="H46" s="147" t="s">
        <v>117</v>
      </c>
      <c r="I46" s="149">
        <f>(K38/(12-J38))*100</f>
        <v>0</v>
      </c>
    </row>
    <row r="47" spans="8:9" ht="15">
      <c r="H47" s="147" t="s">
        <v>52</v>
      </c>
      <c r="I47" s="150">
        <f>COUNTIF(Q26:Q37,2)</f>
        <v>1</v>
      </c>
    </row>
    <row r="48" spans="8:9" ht="15">
      <c r="H48" s="151" t="s">
        <v>118</v>
      </c>
      <c r="I48" s="150">
        <f>COUNTIF(R26:R37,2)</f>
        <v>4</v>
      </c>
    </row>
  </sheetData>
  <sheetProtection password="C9A1" sheet="1" objects="1" scenarios="1"/>
  <mergeCells count="8">
    <mergeCell ref="N2:N4"/>
    <mergeCell ref="P2:P4"/>
    <mergeCell ref="B2:B4"/>
    <mergeCell ref="D2:D4"/>
    <mergeCell ref="F2:F4"/>
    <mergeCell ref="H2:H4"/>
    <mergeCell ref="J2:J4"/>
    <mergeCell ref="L2:L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5">
      <c r="A1">
        <f>COUNTBLANK('Données patient'!L3:M14)</f>
        <v>24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</dc:creator>
  <cp:keywords/>
  <dc:description/>
  <cp:lastModifiedBy>Valerie</cp:lastModifiedBy>
  <dcterms:created xsi:type="dcterms:W3CDTF">2016-10-30T12:51:25Z</dcterms:created>
  <dcterms:modified xsi:type="dcterms:W3CDTF">2016-10-30T12:51:27Z</dcterms:modified>
  <cp:category/>
  <cp:version/>
  <cp:contentType/>
  <cp:contentStatus/>
</cp:coreProperties>
</file>